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painMic\Downloads\"/>
    </mc:Choice>
  </mc:AlternateContent>
  <xr:revisionPtr revIDLastSave="0" documentId="8_{8338FC40-A9C2-4728-A7E3-028D1360A167}" xr6:coauthVersionLast="41" xr6:coauthVersionMax="41" xr10:uidLastSave="{00000000-0000-0000-0000-000000000000}"/>
  <workbookProtection lockStructure="1"/>
  <bookViews>
    <workbookView xWindow="-120" yWindow="-120" windowWidth="29040" windowHeight="15990" xr2:uid="{00000000-000D-0000-FFFF-FFFF00000000}"/>
  </bookViews>
  <sheets>
    <sheet name="Budget" sheetId="2" r:id="rId1"/>
    <sheet name="Goals - Solo Agent" sheetId="5" r:id="rId2"/>
    <sheet name="Goals - Teams" sheetId="1" r:id="rId3"/>
    <sheet name="Years 3 &amp; 5" sheetId="6" r:id="rId4"/>
    <sheet name="Monthly Breakdown" sheetId="7" r:id="rId5"/>
    <sheet name="168 Hours" sheetId="4" r:id="rId6"/>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4" i="2" l="1"/>
  <c r="R5" i="2"/>
  <c r="R7" i="2"/>
  <c r="R8" i="2"/>
  <c r="R9" i="2"/>
  <c r="R34" i="2" s="1"/>
  <c r="R10" i="2"/>
  <c r="R11" i="2"/>
  <c r="R12" i="2"/>
  <c r="R14" i="2"/>
  <c r="R15" i="2"/>
  <c r="R16" i="2"/>
  <c r="R18" i="2"/>
  <c r="R19" i="2"/>
  <c r="R20" i="2"/>
  <c r="R21" i="2"/>
  <c r="R22" i="2"/>
  <c r="R23" i="2"/>
  <c r="R24" i="2"/>
  <c r="R25" i="2"/>
  <c r="R26" i="2"/>
  <c r="R28" i="2"/>
  <c r="R29" i="2"/>
  <c r="R30" i="2"/>
  <c r="R31" i="2"/>
  <c r="R32" i="2"/>
  <c r="D29" i="5"/>
  <c r="D19" i="5"/>
  <c r="R52" i="2"/>
  <c r="R51" i="2"/>
  <c r="R50" i="2"/>
  <c r="R49" i="2"/>
  <c r="R48" i="2"/>
  <c r="R47" i="2"/>
  <c r="R46" i="2"/>
  <c r="R45" i="2"/>
  <c r="R44" i="2"/>
  <c r="R43" i="2"/>
  <c r="R42" i="2"/>
  <c r="R41" i="2"/>
  <c r="R40" i="2"/>
  <c r="R39" i="2"/>
  <c r="R54" i="2" s="1"/>
  <c r="D29" i="1"/>
  <c r="D10" i="1"/>
  <c r="D16" i="1" s="1"/>
  <c r="K6" i="4"/>
  <c r="K6" i="7"/>
  <c r="K29" i="7" s="1"/>
  <c r="E45" i="6"/>
  <c r="E43" i="6"/>
  <c r="E41" i="6"/>
  <c r="E35" i="6"/>
  <c r="F35" i="6"/>
  <c r="E33" i="6"/>
  <c r="F33" i="6"/>
  <c r="E31" i="6"/>
  <c r="F31" i="6"/>
  <c r="E29" i="6"/>
  <c r="F29" i="6" s="1"/>
  <c r="I8" i="4"/>
  <c r="K28" i="7"/>
  <c r="K22" i="7"/>
  <c r="K21" i="7"/>
  <c r="K9" i="7"/>
  <c r="K15" i="7"/>
  <c r="K11" i="7"/>
  <c r="K27" i="7"/>
  <c r="K17" i="7"/>
  <c r="K10" i="7"/>
  <c r="K23" i="7"/>
  <c r="K16" i="7"/>
  <c r="J31" i="1"/>
  <c r="I10" i="4"/>
  <c r="K10" i="4"/>
  <c r="I9" i="4"/>
  <c r="K9" i="4" s="1"/>
  <c r="K8" i="4"/>
  <c r="D36" i="5"/>
  <c r="D31" i="5"/>
  <c r="D10" i="5"/>
  <c r="D16" i="5"/>
  <c r="Q54" i="2"/>
  <c r="G54" i="2"/>
  <c r="H54" i="2"/>
  <c r="I54" i="2"/>
  <c r="J54" i="2"/>
  <c r="K54" i="2"/>
  <c r="L54" i="2"/>
  <c r="M54" i="2"/>
  <c r="N54" i="2"/>
  <c r="O54" i="2"/>
  <c r="P54" i="2"/>
  <c r="F54" i="2"/>
  <c r="K37" i="4"/>
  <c r="K36" i="4"/>
  <c r="K32" i="4"/>
  <c r="K30" i="4"/>
  <c r="K31" i="4"/>
  <c r="K33" i="4"/>
  <c r="K34" i="4"/>
  <c r="K35" i="4"/>
  <c r="K29" i="4"/>
  <c r="G34" i="2"/>
  <c r="H34" i="2"/>
  <c r="I34" i="2"/>
  <c r="J34" i="2"/>
  <c r="K34" i="2"/>
  <c r="L34" i="2"/>
  <c r="M34" i="2"/>
  <c r="N34" i="2"/>
  <c r="O34" i="2"/>
  <c r="P34" i="2"/>
  <c r="Q34" i="2"/>
  <c r="F34" i="2"/>
  <c r="D30" i="1"/>
  <c r="D31" i="1" s="1"/>
  <c r="E21" i="6" s="1"/>
  <c r="E38" i="1"/>
  <c r="G67" i="5"/>
  <c r="D67" i="5"/>
  <c r="F67" i="5"/>
  <c r="C67" i="5"/>
  <c r="E68" i="1"/>
  <c r="C68" i="1"/>
  <c r="G68" i="1"/>
  <c r="D18" i="5" l="1"/>
  <c r="D18" i="1"/>
  <c r="D21" i="1" s="1"/>
  <c r="D17" i="5"/>
  <c r="D21" i="5" s="1"/>
  <c r="D33" i="5" s="1"/>
  <c r="D17" i="1"/>
  <c r="C70" i="5" l="1"/>
  <c r="D37" i="5"/>
  <c r="D39" i="5" s="1"/>
  <c r="D41" i="5" s="1"/>
  <c r="D43" i="5" s="1"/>
  <c r="C37" i="5"/>
  <c r="C39" i="5" s="1"/>
  <c r="C41" i="5" s="1"/>
  <c r="C43" i="5" s="1"/>
  <c r="D46" i="5" s="1"/>
  <c r="G70" i="5"/>
  <c r="F70" i="5"/>
  <c r="D70" i="5"/>
  <c r="E8" i="6"/>
  <c r="E15" i="6" s="1"/>
  <c r="E23" i="6" s="1"/>
  <c r="D6" i="7"/>
  <c r="D33" i="1"/>
  <c r="F74" i="5" l="1"/>
  <c r="F72" i="5"/>
  <c r="F73" i="5" s="1"/>
  <c r="D74" i="5"/>
  <c r="D72" i="5"/>
  <c r="D73" i="5" s="1"/>
  <c r="G74" i="5"/>
  <c r="G72" i="5"/>
  <c r="G73" i="5" s="1"/>
  <c r="E30" i="6"/>
  <c r="E32" i="6" s="1"/>
  <c r="E34" i="6" s="1"/>
  <c r="E36" i="6" s="1"/>
  <c r="F30" i="6"/>
  <c r="F32" i="6" s="1"/>
  <c r="F34" i="6" s="1"/>
  <c r="F36" i="6" s="1"/>
  <c r="E40" i="6" s="1"/>
  <c r="E42" i="6" s="1"/>
  <c r="E44" i="6" s="1"/>
  <c r="E47" i="6" s="1"/>
  <c r="D47" i="5"/>
  <c r="D49" i="5" s="1"/>
  <c r="D51" i="5" s="1"/>
  <c r="D54" i="5" s="1"/>
  <c r="D28" i="7"/>
  <c r="D9" i="7"/>
  <c r="D21" i="7"/>
  <c r="D29" i="7"/>
  <c r="D10" i="7"/>
  <c r="D22" i="7"/>
  <c r="D27" i="7"/>
  <c r="D31" i="7" s="1"/>
  <c r="D15" i="7"/>
  <c r="D17" i="7"/>
  <c r="D11" i="7"/>
  <c r="D23" i="7"/>
  <c r="D16" i="7"/>
  <c r="E6" i="7"/>
  <c r="D34" i="1"/>
  <c r="C71" i="1"/>
  <c r="D39" i="1"/>
  <c r="I71" i="1"/>
  <c r="D35" i="1"/>
  <c r="E71" i="1"/>
  <c r="G71" i="1"/>
  <c r="E39" i="1"/>
  <c r="E41" i="1" s="1"/>
  <c r="E43" i="1" s="1"/>
  <c r="C72" i="5"/>
  <c r="C73" i="5" s="1"/>
  <c r="C74" i="5"/>
  <c r="C75" i="1" l="1"/>
  <c r="C73" i="1"/>
  <c r="C74" i="1" s="1"/>
  <c r="E39" i="6"/>
  <c r="I15" i="4"/>
  <c r="K15" i="4" s="1"/>
  <c r="E45" i="1"/>
  <c r="E29" i="7"/>
  <c r="E22" i="7"/>
  <c r="E28" i="7"/>
  <c r="E9" i="7"/>
  <c r="E10" i="7"/>
  <c r="E17" i="7"/>
  <c r="E15" i="7"/>
  <c r="E21" i="7"/>
  <c r="E25" i="7" s="1"/>
  <c r="E23" i="7"/>
  <c r="E27" i="7"/>
  <c r="E16" i="7"/>
  <c r="E11" i="7"/>
  <c r="E75" i="1"/>
  <c r="E73" i="1"/>
  <c r="E74" i="1" s="1"/>
  <c r="D25" i="7"/>
  <c r="D13" i="7"/>
  <c r="G73" i="1"/>
  <c r="G74" i="1" s="1"/>
  <c r="G75" i="1"/>
  <c r="D41" i="1"/>
  <c r="I20" i="4"/>
  <c r="K20" i="4" s="1"/>
  <c r="I21" i="4"/>
  <c r="K21" i="4" s="1"/>
  <c r="D19" i="7"/>
  <c r="E31" i="7" l="1"/>
  <c r="E19" i="7"/>
  <c r="I13" i="4"/>
  <c r="K13" i="4" s="1"/>
  <c r="I18" i="4"/>
  <c r="K18" i="4" s="1"/>
  <c r="D43" i="1"/>
  <c r="I17" i="4"/>
  <c r="K17" i="4" s="1"/>
  <c r="I19" i="4"/>
  <c r="K19" i="4" s="1"/>
  <c r="E13" i="7"/>
  <c r="I14" i="4" l="1"/>
  <c r="K14" i="4" s="1"/>
  <c r="D45" i="1"/>
  <c r="D48" i="1" l="1"/>
  <c r="I68" i="1" s="1"/>
  <c r="I12" i="4"/>
  <c r="K12" i="4" s="1"/>
  <c r="K23" i="4" s="1"/>
  <c r="K39" i="4" s="1"/>
  <c r="D49" i="1"/>
  <c r="H6" i="7" l="1"/>
  <c r="D51" i="1"/>
  <c r="D53" i="1" s="1"/>
  <c r="D56" i="1" s="1"/>
  <c r="I6" i="7" s="1"/>
  <c r="I73" i="1"/>
  <c r="I74" i="1" s="1"/>
  <c r="I75" i="1"/>
  <c r="I10" i="7" l="1"/>
  <c r="I16" i="7"/>
  <c r="I22" i="7"/>
  <c r="I15" i="7"/>
  <c r="I9" i="7"/>
  <c r="I11" i="7"/>
  <c r="I27" i="7"/>
  <c r="I31" i="7" s="1"/>
  <c r="I23" i="7"/>
  <c r="I21" i="7"/>
  <c r="I29" i="7"/>
  <c r="I28" i="7"/>
  <c r="I17" i="7"/>
  <c r="H27" i="7"/>
  <c r="H9" i="7"/>
  <c r="H23" i="7"/>
  <c r="H16" i="7"/>
  <c r="H15" i="7"/>
  <c r="H17" i="7"/>
  <c r="H11" i="7"/>
  <c r="H28" i="7"/>
  <c r="H29" i="7"/>
  <c r="H21" i="7"/>
  <c r="H22" i="7"/>
  <c r="H10" i="7"/>
  <c r="I13" i="7" l="1"/>
  <c r="H31" i="7"/>
  <c r="I19" i="7"/>
  <c r="H25" i="7"/>
  <c r="H13" i="7"/>
  <c r="H19" i="7"/>
  <c r="I25" i="7"/>
</calcChain>
</file>

<file path=xl/sharedStrings.xml><?xml version="1.0" encoding="utf-8"?>
<sst xmlns="http://schemas.openxmlformats.org/spreadsheetml/2006/main" count="378" uniqueCount="236">
  <si>
    <t>Jan</t>
  </si>
  <si>
    <t>Feb</t>
  </si>
  <si>
    <t>Mar</t>
  </si>
  <si>
    <t>Apr</t>
  </si>
  <si>
    <t>May</t>
  </si>
  <si>
    <t>Jun</t>
  </si>
  <si>
    <t>Jul</t>
  </si>
  <si>
    <t>Aug</t>
  </si>
  <si>
    <t>Sep</t>
  </si>
  <si>
    <t>Oct</t>
  </si>
  <si>
    <t>Nov</t>
  </si>
  <si>
    <t>Dec</t>
  </si>
  <si>
    <t>Year</t>
  </si>
  <si>
    <t>My Business Expenses</t>
  </si>
  <si>
    <t>PROFESSIONAL DEVELOPMENT</t>
  </si>
  <si>
    <t>Fees and dues (License, Board, MLS)</t>
  </si>
  <si>
    <t>Training and Coaching</t>
  </si>
  <si>
    <t>MARKETING</t>
  </si>
  <si>
    <t>Signage</t>
  </si>
  <si>
    <t>Print Advertising</t>
  </si>
  <si>
    <t>Printing (flyers, mailers, postcards)</t>
  </si>
  <si>
    <t>Online Ads (SEO, Adwords, Facebook)</t>
  </si>
  <si>
    <t>Farm, Community, Past Client Events</t>
  </si>
  <si>
    <t>Client Gifts (past or potential)</t>
  </si>
  <si>
    <t>TECHNOLOGY</t>
  </si>
  <si>
    <t>Web</t>
  </si>
  <si>
    <t>Technology (Phone, Internet, Computer, Software)</t>
  </si>
  <si>
    <t>Photography and Video Services</t>
  </si>
  <si>
    <t>GENERAL &amp; ADMINISTRATION</t>
  </si>
  <si>
    <t xml:space="preserve">Travel, Meals, Entertainment </t>
  </si>
  <si>
    <t>Auto (car payments, gas, insurance, or miles)</t>
  </si>
  <si>
    <t>Contract Labor</t>
  </si>
  <si>
    <t>Professional Services</t>
  </si>
  <si>
    <t>Office Supplies</t>
  </si>
  <si>
    <t>Taxes</t>
  </si>
  <si>
    <t>Other</t>
  </si>
  <si>
    <t>Personal Expenses</t>
  </si>
  <si>
    <t>TEAM EXPENSES</t>
  </si>
  <si>
    <t>Team Salaries (non-commissions)</t>
  </si>
  <si>
    <t>Team Bonuses (non-commissions)</t>
  </si>
  <si>
    <t>TOTAL BUSINESS EXPENSES</t>
  </si>
  <si>
    <t>My Personal Expenses</t>
  </si>
  <si>
    <t>Home (mort., insurance, taxes, improvements)</t>
  </si>
  <si>
    <t>Utilities (electric, gas, internet, cable, phones)</t>
  </si>
  <si>
    <t>Personal (clothing, haircuts, gym membership)</t>
  </si>
  <si>
    <t>Food (groceries, eating out)</t>
  </si>
  <si>
    <t>Entertainment (trips, movies, fun)</t>
  </si>
  <si>
    <t>Family Obligations (child care, sports, activities)</t>
  </si>
  <si>
    <t>Health &amp; Medical (premiums, deductibles, Rx)</t>
  </si>
  <si>
    <t>Debt Payments (credit cards, loans, student loans)</t>
  </si>
  <si>
    <t>Other Insurance (life, accident)</t>
  </si>
  <si>
    <t>Education (tuition, textbook, school supplies)</t>
  </si>
  <si>
    <t>Personal Savings (IRA, 401k)</t>
  </si>
  <si>
    <t>Charitable Contributions</t>
  </si>
  <si>
    <t>Allowances - Cash</t>
  </si>
  <si>
    <t>TOTAL PERSONAL EXPENSES</t>
  </si>
  <si>
    <t>This is a template you can use to develop a budget for your business and personal expenses. Depending how you operate your business, you may not have any expenses in some of the listed categories, and you may have additional expense categories beyond those that are listed. This is also true for the personal expense categories.</t>
  </si>
  <si>
    <t xml:space="preserve">Notices: </t>
  </si>
  <si>
    <t>Use of this planning tool is not a guarantee of current or future commission income.</t>
  </si>
  <si>
    <r>
      <rPr>
        <b/>
        <sz val="9"/>
        <color theme="1" tint="0.34998626667073579"/>
        <rFont val="Arial"/>
        <family val="2"/>
      </rPr>
      <t>Do Not Call Registry.</t>
    </r>
    <r>
      <rPr>
        <sz val="9"/>
        <color theme="1" tint="0.34998626667073579"/>
        <rFont val="Arial"/>
        <family val="2"/>
      </rPr>
      <t xml:space="preserve">  The FTC’s Telemarketing Sales Rule helps protect U.S.-based consumers from fraudulent telemarketing calls and gives them certain protections under the National Do Not Call Registry. Companies also need to be familiar with rules banning most forms of robocalling. If you or someone working on your behalf is telemarketing, know the do’s and don’ts before you plan your strategy.  Similar laws may apply outside of the United States, including, but not limited to the CAN-SPAM Act, by way of example. </t>
    </r>
  </si>
  <si>
    <t>GOALS - Solo Agent</t>
  </si>
  <si>
    <t>THIS YEAR, I WANT TO ACHIEVE IN MY LIFE:</t>
  </si>
  <si>
    <t>Costs</t>
  </si>
  <si>
    <t>(Funds Needed for Goal #1)</t>
  </si>
  <si>
    <t>(Funds Needed for Goal #2)</t>
  </si>
  <si>
    <t>(Funds Needed for Goal #3)</t>
  </si>
  <si>
    <t>Personal Goal Total Cost</t>
  </si>
  <si>
    <t>THIS YEAR, I WANT TO EARN:</t>
  </si>
  <si>
    <t>(Calculated from field above)</t>
  </si>
  <si>
    <t>(Populated from Budget tab or you can enter an estimate)</t>
  </si>
  <si>
    <t>Additional Business Profit Desired</t>
  </si>
  <si>
    <t>My Total Business Financial Goal This Year</t>
  </si>
  <si>
    <t>THIS YEAR, I NEED TO PRODUCE:</t>
  </si>
  <si>
    <t>My Average Sales Price</t>
  </si>
  <si>
    <t>Average commission percentage (per side)</t>
  </si>
  <si>
    <t>Average commission per transaction side</t>
  </si>
  <si>
    <t>My commission split percentage</t>
  </si>
  <si>
    <t>(Enter your percentage take-home after brokerage splits; for a sliding commission based on production, estimate your average commission)</t>
  </si>
  <si>
    <t>Average commission income per transaction</t>
  </si>
  <si>
    <t>Number of transactions you need in the year</t>
  </si>
  <si>
    <t>(This number is rounded up)</t>
  </si>
  <si>
    <t>LISTINGS</t>
  </si>
  <si>
    <t>BUYERS</t>
  </si>
  <si>
    <t>Desired Percent of Closed Transactions</t>
  </si>
  <si>
    <t>Closings Needed</t>
  </si>
  <si>
    <t>(These numbers are rounded up)</t>
  </si>
  <si>
    <t>Pendings to Close Rate</t>
  </si>
  <si>
    <t>(Enter your own or use Red pre-populated statistic from Source: 2018 Realogy Dash Study)</t>
  </si>
  <si>
    <t>Pending Sales Needed</t>
  </si>
  <si>
    <t>Active Clients (Listings or Buyer Clients) to Pending Rate</t>
  </si>
  <si>
    <t>(Enter your own or use Red pre-populated statistic from 2018 Realogy Dash Study. Note: Dash does not track Buyer Clients pre-contract.)</t>
  </si>
  <si>
    <t>Active Clients (Listings Taken or Buyer Clients)</t>
  </si>
  <si>
    <t>Appointments to Listings Taken or Buyer Clients</t>
  </si>
  <si>
    <t>(Enter your own or use Red pre-populated statistic from NAR 2017 Profile of Home Buyers and Sellers)</t>
  </si>
  <si>
    <t>Appointments Needed</t>
  </si>
  <si>
    <t>Average number of appointments needed to result in one closed transaction</t>
  </si>
  <si>
    <t>Total number of appointments needed</t>
  </si>
  <si>
    <t>Number of working weeks per year</t>
  </si>
  <si>
    <t>Number of appointments you need each week</t>
  </si>
  <si>
    <t>Average number of prospecting contacts needed to result in one appointment</t>
  </si>
  <si>
    <t>Number of prospecting contacts needed each week</t>
  </si>
  <si>
    <t>Number of days worked per week</t>
  </si>
  <si>
    <t>General Daily Contact Goal</t>
  </si>
  <si>
    <t>THIS YEAR, I NEED TO CONTACT:</t>
  </si>
  <si>
    <t>SOURCE #1</t>
  </si>
  <si>
    <t>SOURCE #2</t>
  </si>
  <si>
    <t>SOURCE #3</t>
  </si>
  <si>
    <t>SOURCE #4</t>
  </si>
  <si>
    <t>Lead Source</t>
  </si>
  <si>
    <t>SOI</t>
  </si>
  <si>
    <t>FSBOs</t>
  </si>
  <si>
    <t>(Enter your top 4 lead gen sources to calculate your conversion rates for each)</t>
  </si>
  <si>
    <t xml:space="preserve">Expireds </t>
  </si>
  <si>
    <t>Open Houses</t>
  </si>
  <si>
    <t>Closings from Source Prior Year</t>
  </si>
  <si>
    <t>(Entered closings and contacts will update the conversion rate for the source)</t>
  </si>
  <si>
    <t>Approximate Unique Contacts from this Source Prior Year</t>
  </si>
  <si>
    <t>My Conversion Rate for Source</t>
  </si>
  <si>
    <t>(Cells automatically display conversion rates calculated from cells D42 and D50, unless past closings from source are entered above. You may also key in applicable benchmark rates from below.)</t>
  </si>
  <si>
    <t>Goal of Next Year's Business from this Source</t>
  </si>
  <si>
    <t>Transactions Needed</t>
  </si>
  <si>
    <t>Additional Unique Contacts Needed from this Source</t>
  </si>
  <si>
    <t>(New people from source you need to meet and put into Zap® this year)</t>
  </si>
  <si>
    <t>New Contacts Added per Day</t>
  </si>
  <si>
    <t xml:space="preserve"> Contacts Needed on REALationship Builder Campaigns</t>
  </si>
  <si>
    <r>
      <t xml:space="preserve">This table is designed to help you analyze the production volume and contacts that may be necessary to reach your financial goals if you choose to work solo. The calculations on this spreadsheet are based on the data and statistics you enter in the </t>
    </r>
    <r>
      <rPr>
        <b/>
        <sz val="11"/>
        <color rgb="FF000000"/>
        <rFont val="Arial"/>
        <family val="2"/>
      </rPr>
      <t>grey</t>
    </r>
    <r>
      <rPr>
        <sz val="11"/>
        <color rgb="FF000000"/>
        <rFont val="Arial"/>
        <family val="2"/>
      </rPr>
      <t xml:space="preserve"> fields.</t>
    </r>
  </si>
  <si>
    <r>
      <rPr>
        <b/>
        <sz val="9"/>
        <color theme="1" tint="0.34998626667073579"/>
        <rFont val="Arial"/>
        <family val="2"/>
      </rPr>
      <t>Do Not Call Registry.</t>
    </r>
    <r>
      <rPr>
        <sz val="9"/>
        <color theme="1" tint="0.34998626667073579"/>
        <rFont val="Arial"/>
        <family val="2"/>
      </rPr>
      <t xml:space="preserve">   The FTC’s Telemarketing Sales Rule helps protect U.S.-based consumers from fraudulent telemarketing calls and gives them certain protections under the National Do Not Call Registry. Companies also need to be familiar with rules banning most forms of robocalling. If you or someone working on your behalf is telemarketing, know the do’s and don’ts before you plan your strategy.  Similar laws may apply outside of the United States, including, but not limited to the CAN-SPAM Act, by way of example. </t>
    </r>
  </si>
  <si>
    <t>GOALS - Team</t>
  </si>
  <si>
    <t>(From above)</t>
  </si>
  <si>
    <t>(Will populate from Budget tab of this worksheet; or you can hard enter an estimate)</t>
  </si>
  <si>
    <t>YOUR COMMISSION PERCENTAGE AFTER COST OF SALES CALCULATOR</t>
  </si>
  <si>
    <t>My Transactional Split</t>
  </si>
  <si>
    <t>(For a sliding commission based on production, estimate your average split of commission)</t>
  </si>
  <si>
    <t>Team Member Split (Avg. across Team)</t>
  </si>
  <si>
    <t>(For Team Leaders only)</t>
  </si>
  <si>
    <t>My average team commission split percentage</t>
  </si>
  <si>
    <t>Percentage of Transactions on Team Split</t>
  </si>
  <si>
    <t>My Average Commission Split Percentage</t>
  </si>
  <si>
    <t>Transactions I will close</t>
  </si>
  <si>
    <t>Transactions my team will close</t>
  </si>
  <si>
    <t>(Enter your own or use Red prepopulated statistic from Source: 2018 Realogy Dash Study)</t>
  </si>
  <si>
    <t>Active Clients (Listings Taken or Buyer Clients) to Pending Rate</t>
  </si>
  <si>
    <t>(Enter your own or use Red prepopulated statistic from Source: 2018 Realogy Dash Study; Dash does not track Buyer Clients pre-contract)</t>
  </si>
  <si>
    <t>(Enter your own or use Red prepopulated statistic from Source: NAR 2017 Profile of Home Buyers and Sellers)</t>
  </si>
  <si>
    <t xml:space="preserve"> SOURCE #1</t>
  </si>
  <si>
    <t xml:space="preserve"> SOURCE #2</t>
  </si>
  <si>
    <t xml:space="preserve"> SOURCE #3</t>
  </si>
  <si>
    <t xml:space="preserve"> SOURCE #4</t>
  </si>
  <si>
    <t>FSBO</t>
  </si>
  <si>
    <t>Expireds</t>
  </si>
  <si>
    <t xml:space="preserve"> </t>
  </si>
  <si>
    <t>(Cells automatically display conversion rates calculated from cells E44 and E47, unless past closings from source are entered above. You may also key in applicable benchmark rates from below.)</t>
  </si>
  <si>
    <t>Additional Unique Contacts needed from this Source</t>
  </si>
  <si>
    <t>(New people from source you need to meet and put into Zap each working day)</t>
  </si>
  <si>
    <t>Contacts Needed on REALationship Builder Campaigns</t>
  </si>
  <si>
    <t>(Total people from source you need on a marketing plan in Zap)</t>
  </si>
  <si>
    <t>This table is designed to help you analyze the production volume and contacts that may be necessary to reach your financial goals if you choose to work as part of a team.  The calculations on this spreadsheet are based on the data and statistics you enter in the gray fields.</t>
  </si>
  <si>
    <t xml:space="preserve">  3-Year and 5-Year Goals</t>
  </si>
  <si>
    <t>THAT YEAR, I WANT TO EARN:</t>
  </si>
  <si>
    <t>Solo Agent</t>
  </si>
  <si>
    <t>Team Leader</t>
  </si>
  <si>
    <t>SOLO AGENT OR TEAM LEADER?</t>
  </si>
  <si>
    <t>Current Total Business Financial Goal This Year</t>
  </si>
  <si>
    <t>(From Goals)</t>
  </si>
  <si>
    <t>Year 3 Additional Profit</t>
  </si>
  <si>
    <t>Year 3 Additional Expenses</t>
  </si>
  <si>
    <t>Year 5 Additional Profit</t>
  </si>
  <si>
    <t>(Include estimated profit and expenses)</t>
  </si>
  <si>
    <t>Year 5 Additional Expenses</t>
  </si>
  <si>
    <t>THAT YEAR, I NEED TO PRODUCE:</t>
  </si>
  <si>
    <t>Number of transactions needed in the year</t>
  </si>
  <si>
    <t>Total number of appointments needed in the year</t>
  </si>
  <si>
    <t>General Daily Contact Goal in the year</t>
  </si>
  <si>
    <r>
      <rPr>
        <b/>
        <sz val="9"/>
        <color theme="1" tint="0.34998626667073579"/>
        <rFont val="Arial"/>
        <family val="2"/>
      </rPr>
      <t>Do Not Call Registry.</t>
    </r>
    <r>
      <rPr>
        <sz val="9"/>
        <color theme="1" tint="0.34998626667073579"/>
        <rFont val="Arial"/>
        <family val="2"/>
      </rPr>
      <t xml:space="preserve"> The FTC’s Telemarketing Sales Rule helps protect U.S.-based consumers from fraudulent telemarketing calls and gives them certain protections under the National Do Not Call Registry. Companies also need to be familiar with rules banning most forms of robocalling. If you or someone working on your behalf is telemarketing, know the do’s and don’ts before you plan your strategy.  Similar laws may apply outside of the United States, including, but not limited to the CAN-SPAM Act, by way of example. </t>
    </r>
  </si>
  <si>
    <t>MY MONTHLY BREAKDOWN</t>
  </si>
  <si>
    <t>Monthly Percentage of Transactions*</t>
  </si>
  <si>
    <t>Total Transactions</t>
  </si>
  <si>
    <t>100+ Day Effect Preceding Month</t>
  </si>
  <si>
    <t>Total Appointments</t>
  </si>
  <si>
    <t>Daily Contacts</t>
  </si>
  <si>
    <t>January</t>
  </si>
  <si>
    <t>October</t>
  </si>
  <si>
    <t>February</t>
  </si>
  <si>
    <t>November</t>
  </si>
  <si>
    <t>March</t>
  </si>
  <si>
    <t>December</t>
  </si>
  <si>
    <t>1st Quarter</t>
  </si>
  <si>
    <t>April</t>
  </si>
  <si>
    <t>June</t>
  </si>
  <si>
    <t>2nd Quarter</t>
  </si>
  <si>
    <t>July</t>
  </si>
  <si>
    <t>August</t>
  </si>
  <si>
    <t>September</t>
  </si>
  <si>
    <t>3rd Quarter</t>
  </si>
  <si>
    <t>4th Quarter</t>
  </si>
  <si>
    <t>*Enter your local percentages based on your results or your market averages. Percentages represent an approximation of the 1999 - 2015 Monthly Share of Annual Existing Home Sales in U.S., as reported by https://www.housingwire.com/blogs/1-rewired/post/36855-heres-why-seasonality-matters-in-the-housing-market.</t>
  </si>
  <si>
    <t>168 Hours</t>
  </si>
  <si>
    <t>MY WORKING TIME PER WEEK</t>
  </si>
  <si>
    <t>Weeks Worked per Year</t>
  </si>
  <si>
    <t>Hours Worked</t>
  </si>
  <si>
    <t>Total Weekly Time</t>
  </si>
  <si>
    <t>My Lead Generation Time per Day</t>
  </si>
  <si>
    <t>Days Worked Annually</t>
  </si>
  <si>
    <t>My Daily Time Working on Administrative Tasks</t>
  </si>
  <si>
    <t>My Daily Time Working on Business</t>
  </si>
  <si>
    <t>My Time per Listing Appointment (with prep and drive)</t>
  </si>
  <si>
    <t>Listing Appointments</t>
  </si>
  <si>
    <t>My Time per Buyer Consultation (with prep)</t>
  </si>
  <si>
    <t>Buyer Consultations</t>
  </si>
  <si>
    <t>My Time Servicing Listings (Marketing &amp; Communication)</t>
  </si>
  <si>
    <t>Listings Taken</t>
  </si>
  <si>
    <t>My Time Touring/Servicing per Buyer</t>
  </si>
  <si>
    <t>Buyer Clients</t>
  </si>
  <si>
    <t>My Time Negotiating per Contract</t>
  </si>
  <si>
    <t>Pendings</t>
  </si>
  <si>
    <t>My Time per Inspection</t>
  </si>
  <si>
    <t>My Time Maintaining Pendings</t>
  </si>
  <si>
    <t>My Time per Closing</t>
  </si>
  <si>
    <t>Closings</t>
  </si>
  <si>
    <t>My Time per Client Post-close</t>
  </si>
  <si>
    <t xml:space="preserve">Weekly Hours Worked </t>
  </si>
  <si>
    <t>MY PERSONAL TIME PER WEEK</t>
  </si>
  <si>
    <t>Hours per Day</t>
  </si>
  <si>
    <t>Days per Week</t>
  </si>
  <si>
    <t>Sleeping Time</t>
  </si>
  <si>
    <t>Meal Time</t>
  </si>
  <si>
    <t>Personal Prep (Grooming) Time</t>
  </si>
  <si>
    <t>Community Involvement Time</t>
  </si>
  <si>
    <t>Fitness/Activity Time</t>
  </si>
  <si>
    <t>Spiritual/Meditative Time</t>
  </si>
  <si>
    <t>Family Time</t>
  </si>
  <si>
    <t>Me/Friend Time</t>
  </si>
  <si>
    <t>Total "Time Spend" Each Week</t>
  </si>
  <si>
    <r>
      <t xml:space="preserve">If red, please remember there are only </t>
    </r>
    <r>
      <rPr>
        <b/>
        <sz val="12"/>
        <color rgb="FFFF0000"/>
        <rFont val="Arial"/>
        <family val="2"/>
      </rPr>
      <t>168 hours</t>
    </r>
    <r>
      <rPr>
        <sz val="12"/>
        <color rgb="FFFF0000"/>
        <rFont val="Arial"/>
        <family val="2"/>
      </rPr>
      <t xml:space="preserve"> in a week.</t>
    </r>
  </si>
  <si>
    <t>This table can help you consider the feasibility of your goals, whether you choose to work solo or as part of a team.  When you select "Solo Agent" or "Team Leader" from the drop-down menu, the table auto-populates certain fields based on the information you provided in other tabs.  When you add information about the time you choose to spend on different activities, the table will calculate how that time adds up on a weekly basis.</t>
  </si>
  <si>
    <r>
      <rPr>
        <b/>
        <sz val="9"/>
        <color theme="1" tint="0.34998626667073579"/>
        <rFont val="Arial"/>
        <family val="2"/>
      </rPr>
      <t xml:space="preserve">Do Not Call Registry.   </t>
    </r>
    <r>
      <rPr>
        <sz val="9"/>
        <color theme="1" tint="0.34998626667073579"/>
        <rFont val="Arial"/>
        <family val="2"/>
      </rPr>
      <t xml:space="preserve">The FTC’s Telemarketing Sales Rule helps protect U.S.-based consumers from fraudulent telemarketing calls and gives them certain protections under the National Do Not Call Registry. Companies also need to be familiar with rules banning most forms of robocalling. If you or someone working on your behalf is telemarketing, know the do’s and don’ts before you plan your strategy.  Similar laws may apply outside of the United States, including, but not limited to the CAN-SPAM Act, by way of example.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</si>
</sst>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0.0%"/>
    <numFmt numFmtId="166" formatCode="0.0"/>
    <numFmt numFmtId="167" formatCode="0.000"/>
    <numFmt numFmtId="168" formatCode="&quot;$&quot;#,##0.00"/>
  </numFmts>
  <fonts count="47" x14ac:knownFonts="1">
    <font>
      <sz val="11"/>
      <color theme="1"/>
      <name val="Calibri"/>
      <family val="2"/>
      <scheme val="minor"/>
    </font>
    <font>
      <sz val="11"/>
      <color theme="1"/>
      <name val="Calibri"/>
      <family val="2"/>
      <scheme val="minor"/>
    </font>
    <font>
      <b/>
      <sz val="12"/>
      <color theme="1"/>
      <name val="Calibri"/>
      <family val="2"/>
      <scheme val="minor"/>
    </font>
    <font>
      <b/>
      <i/>
      <sz val="12"/>
      <color theme="1"/>
      <name val="Calibri"/>
      <family val="2"/>
      <scheme val="minor"/>
    </font>
    <font>
      <sz val="11"/>
      <color theme="1"/>
      <name val="Arial"/>
      <family val="2"/>
    </font>
    <font>
      <b/>
      <sz val="26"/>
      <color theme="0"/>
      <name val="Arial"/>
      <family val="2"/>
    </font>
    <font>
      <b/>
      <sz val="14"/>
      <color theme="0"/>
      <name val="Arial"/>
      <family val="2"/>
    </font>
    <font>
      <b/>
      <sz val="11"/>
      <color rgb="FF0070C0"/>
      <name val="Arial"/>
      <family val="2"/>
    </font>
    <font>
      <i/>
      <sz val="10"/>
      <color theme="1"/>
      <name val="Arial"/>
      <family val="2"/>
    </font>
    <font>
      <b/>
      <sz val="11"/>
      <color theme="1"/>
      <name val="Arial"/>
      <family val="2"/>
    </font>
    <font>
      <b/>
      <sz val="14"/>
      <color theme="1"/>
      <name val="Arial"/>
      <family val="2"/>
    </font>
    <font>
      <i/>
      <sz val="11"/>
      <color theme="1"/>
      <name val="Arial"/>
      <family val="2"/>
    </font>
    <font>
      <b/>
      <sz val="11"/>
      <color rgb="FFFF0000"/>
      <name val="Arial"/>
      <family val="2"/>
    </font>
    <font>
      <sz val="11"/>
      <color theme="0" tint="-4.9989318521683403E-2"/>
      <name val="Arial"/>
      <family val="2"/>
    </font>
    <font>
      <sz val="10"/>
      <color theme="1"/>
      <name val="Arial"/>
      <family val="2"/>
    </font>
    <font>
      <b/>
      <sz val="12"/>
      <color theme="1"/>
      <name val="Arial"/>
      <family val="2"/>
    </font>
    <font>
      <sz val="12"/>
      <color theme="1"/>
      <name val="Arial"/>
      <family val="2"/>
    </font>
    <font>
      <b/>
      <sz val="16"/>
      <color theme="0"/>
      <name val="Arial"/>
      <family val="2"/>
    </font>
    <font>
      <b/>
      <sz val="18"/>
      <color theme="0"/>
      <name val="Arial"/>
      <family val="2"/>
    </font>
    <font>
      <b/>
      <sz val="11"/>
      <name val="Arial"/>
      <family val="2"/>
    </font>
    <font>
      <b/>
      <sz val="16"/>
      <color theme="1"/>
      <name val="Arial"/>
      <family val="2"/>
    </font>
    <font>
      <sz val="11"/>
      <name val="Arial"/>
      <family val="2"/>
    </font>
    <font>
      <sz val="11"/>
      <color theme="0"/>
      <name val="Arial"/>
      <family val="2"/>
    </font>
    <font>
      <b/>
      <i/>
      <sz val="11"/>
      <color theme="1"/>
      <name val="Arial"/>
      <family val="2"/>
    </font>
    <font>
      <b/>
      <sz val="14"/>
      <color rgb="FF0070C0"/>
      <name val="Arial"/>
      <family val="2"/>
    </font>
    <font>
      <b/>
      <i/>
      <sz val="12"/>
      <color theme="1"/>
      <name val="Arial"/>
      <family val="2"/>
    </font>
    <font>
      <b/>
      <sz val="14"/>
      <color rgb="FFFF0000"/>
      <name val="Arial"/>
      <family val="2"/>
    </font>
    <font>
      <b/>
      <sz val="12"/>
      <color rgb="FFFF0000"/>
      <name val="Arial"/>
      <family val="2"/>
    </font>
    <font>
      <b/>
      <sz val="12"/>
      <color rgb="FF0070C0"/>
      <name val="Arial"/>
      <family val="2"/>
    </font>
    <font>
      <b/>
      <sz val="16"/>
      <color rgb="FF0070C0"/>
      <name val="Arial"/>
      <family val="2"/>
    </font>
    <font>
      <sz val="16"/>
      <color theme="0"/>
      <name val="Arial"/>
      <family val="2"/>
    </font>
    <font>
      <i/>
      <sz val="9"/>
      <color theme="1"/>
      <name val="Arial"/>
      <family val="2"/>
    </font>
    <font>
      <b/>
      <sz val="26"/>
      <color theme="1"/>
      <name val="Arial"/>
      <family val="2"/>
    </font>
    <font>
      <sz val="11"/>
      <color rgb="FF0070C0"/>
      <name val="Arial"/>
      <family val="2"/>
    </font>
    <font>
      <sz val="9"/>
      <color theme="1"/>
      <name val="Arial"/>
      <family val="2"/>
    </font>
    <font>
      <b/>
      <sz val="10"/>
      <color theme="1"/>
      <name val="Arial"/>
      <family val="2"/>
    </font>
    <font>
      <b/>
      <sz val="10"/>
      <color theme="0"/>
      <name val="Arial"/>
      <family val="2"/>
    </font>
    <font>
      <sz val="10"/>
      <color theme="1"/>
      <name val="Calibri"/>
      <family val="2"/>
      <scheme val="minor"/>
    </font>
    <font>
      <sz val="9"/>
      <color theme="1" tint="0.34998626667073579"/>
      <name val="Arial"/>
      <family val="2"/>
    </font>
    <font>
      <sz val="11"/>
      <color rgb="FF000000"/>
      <name val="Arial"/>
      <family val="2"/>
    </font>
    <font>
      <sz val="12"/>
      <color rgb="FF000000"/>
      <name val="Arial"/>
      <family val="2"/>
    </font>
    <font>
      <b/>
      <sz val="11"/>
      <color rgb="FF000000"/>
      <name val="Arial"/>
      <family val="2"/>
    </font>
    <font>
      <b/>
      <sz val="9"/>
      <color theme="1"/>
      <name val="Arial"/>
      <family val="2"/>
    </font>
    <font>
      <sz val="12"/>
      <color rgb="FFFF0000"/>
      <name val="Arial"/>
      <family val="2"/>
    </font>
    <font>
      <b/>
      <sz val="9"/>
      <color theme="1" tint="0.34998626667073579"/>
      <name val="Arial"/>
      <family val="2"/>
    </font>
    <font>
      <b/>
      <sz val="11"/>
      <color theme="4"/>
      <name val="Arial"/>
      <family val="2"/>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479239"/>
        <bgColor indexed="64"/>
      </patternFill>
    </fill>
    <fill>
      <patternFill patternType="solid">
        <fgColor rgb="FFBBD236"/>
        <bgColor indexed="64"/>
      </patternFill>
    </fill>
  </fills>
  <borders count="59">
    <border>
      <left/>
      <right/>
      <top/>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double">
        <color auto="1"/>
      </bottom>
      <diagonal/>
    </border>
    <border>
      <left style="medium">
        <color auto="1"/>
      </left>
      <right style="medium">
        <color auto="1"/>
      </right>
      <top/>
      <bottom style="medium">
        <color auto="1"/>
      </bottom>
      <diagonal/>
    </border>
    <border>
      <left style="medium">
        <color auto="1"/>
      </left>
      <right/>
      <top/>
      <bottom style="double">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double">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hair">
        <color auto="1"/>
      </top>
      <bottom/>
      <diagonal/>
    </border>
    <border>
      <left/>
      <right/>
      <top style="hair">
        <color auto="1"/>
      </top>
      <bottom style="hair">
        <color auto="1"/>
      </bottom>
      <diagonal/>
    </border>
    <border>
      <left/>
      <right/>
      <top style="hair">
        <color auto="1"/>
      </top>
      <bottom style="thin">
        <color auto="1"/>
      </bottom>
      <diagonal/>
    </border>
    <border>
      <left style="medium">
        <color auto="1"/>
      </left>
      <right style="medium">
        <color auto="1"/>
      </right>
      <top/>
      <bottom style="hair">
        <color auto="1"/>
      </bottom>
      <diagonal/>
    </border>
    <border>
      <left style="thick">
        <color auto="1"/>
      </left>
      <right/>
      <top style="hair">
        <color auto="1"/>
      </top>
      <bottom style="hair">
        <color auto="1"/>
      </bottom>
      <diagonal/>
    </border>
    <border>
      <left style="thick">
        <color auto="1"/>
      </left>
      <right/>
      <top style="hair">
        <color auto="1"/>
      </top>
      <bottom style="thin">
        <color auto="1"/>
      </bottom>
      <diagonal/>
    </border>
    <border>
      <left/>
      <right style="thick">
        <color auto="1"/>
      </right>
      <top style="medium">
        <color auto="1"/>
      </top>
      <bottom/>
      <diagonal/>
    </border>
    <border>
      <left style="thick">
        <color auto="1"/>
      </left>
      <right/>
      <top/>
      <bottom style="medium">
        <color auto="1"/>
      </bottom>
      <diagonal/>
    </border>
    <border>
      <left/>
      <right style="thick">
        <color auto="1"/>
      </right>
      <top/>
      <bottom style="medium">
        <color auto="1"/>
      </bottom>
      <diagonal/>
    </border>
    <border>
      <left/>
      <right/>
      <top/>
      <bottom style="hair">
        <color auto="1"/>
      </bottom>
      <diagonal/>
    </border>
    <border>
      <left/>
      <right/>
      <top style="hair">
        <color auto="1"/>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auto="1"/>
      </right>
      <top style="hair">
        <color auto="1"/>
      </top>
      <bottom style="hair">
        <color auto="1"/>
      </bottom>
      <diagonal/>
    </border>
    <border>
      <left style="medium">
        <color auto="1"/>
      </left>
      <right/>
      <top/>
      <bottom style="hair">
        <color auto="1"/>
      </bottom>
      <diagonal/>
    </border>
    <border>
      <left style="medium">
        <color auto="1"/>
      </left>
      <right/>
      <top style="hair">
        <color auto="1"/>
      </top>
      <bottom/>
      <diagonal/>
    </border>
    <border>
      <left/>
      <right/>
      <top style="hair">
        <color auto="1"/>
      </top>
      <bottom/>
      <diagonal/>
    </border>
    <border>
      <left style="medium">
        <color auto="1"/>
      </left>
      <right/>
      <top style="hair">
        <color auto="1"/>
      </top>
      <bottom style="hair">
        <color auto="1"/>
      </bottom>
      <diagonal/>
    </border>
    <border>
      <left style="thick">
        <color auto="1"/>
      </left>
      <right/>
      <top style="medium">
        <color auto="1"/>
      </top>
      <bottom style="hair">
        <color auto="1"/>
      </bottom>
      <diagonal/>
    </border>
    <border>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6" borderId="18" applyBorder="0"/>
    <xf numFmtId="0" fontId="6" fillId="7" borderId="0"/>
    <xf numFmtId="164" fontId="7" fillId="2" borderId="28">
      <alignment vertical="center"/>
      <protection locked="0"/>
    </xf>
    <xf numFmtId="164" fontId="7" fillId="0" borderId="28">
      <protection locked="0"/>
    </xf>
  </cellStyleXfs>
  <cellXfs count="376">
    <xf numFmtId="0" fontId="0" fillId="0" borderId="0" xfId="0"/>
    <xf numFmtId="0" fontId="0" fillId="0" borderId="0" xfId="0" applyAlignment="1">
      <alignment horizontal="right"/>
    </xf>
    <xf numFmtId="10" fontId="0" fillId="0" borderId="0" xfId="0" applyNumberFormat="1"/>
    <xf numFmtId="0" fontId="2" fillId="0" borderId="0" xfId="0" applyFont="1"/>
    <xf numFmtId="0" fontId="3" fillId="0" borderId="0" xfId="0" applyFont="1"/>
    <xf numFmtId="9" fontId="2" fillId="0" borderId="0" xfId="0" applyNumberFormat="1" applyFont="1"/>
    <xf numFmtId="0" fontId="4" fillId="0" borderId="0" xfId="0" applyFont="1"/>
    <xf numFmtId="44" fontId="4" fillId="0" borderId="1" xfId="1" applyFont="1" applyBorder="1" applyAlignment="1">
      <alignment horizontal="center"/>
    </xf>
    <xf numFmtId="0" fontId="9" fillId="0" borderId="0" xfId="0" applyFont="1" applyAlignment="1">
      <alignment horizontal="right"/>
    </xf>
    <xf numFmtId="164" fontId="10" fillId="0" borderId="0" xfId="1" applyNumberFormat="1" applyFont="1" applyAlignment="1">
      <alignment horizontal="center"/>
    </xf>
    <xf numFmtId="44" fontId="4" fillId="0" borderId="0" xfId="1" applyFont="1" applyAlignment="1">
      <alignment horizontal="center"/>
    </xf>
    <xf numFmtId="0" fontId="4" fillId="0" borderId="0" xfId="0" applyFont="1" applyAlignment="1">
      <alignment horizontal="right"/>
    </xf>
    <xf numFmtId="10" fontId="4" fillId="0" borderId="0" xfId="0" applyNumberFormat="1" applyFont="1"/>
    <xf numFmtId="0" fontId="9" fillId="0" borderId="0" xfId="0" applyFont="1"/>
    <xf numFmtId="0" fontId="8" fillId="0" borderId="0" xfId="0" applyFont="1"/>
    <xf numFmtId="0" fontId="11" fillId="0" borderId="0" xfId="0" applyFont="1"/>
    <xf numFmtId="164" fontId="4" fillId="0" borderId="0" xfId="1" applyNumberFormat="1" applyFont="1" applyAlignment="1">
      <alignment horizontal="center"/>
    </xf>
    <xf numFmtId="164" fontId="4" fillId="0" borderId="1" xfId="1" applyNumberFormat="1"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0" fontId="4" fillId="0" borderId="0" xfId="0" applyFont="1" applyAlignment="1">
      <alignment horizontal="center"/>
    </xf>
    <xf numFmtId="0" fontId="7" fillId="2" borderId="0" xfId="0" applyFont="1" applyFill="1" applyAlignment="1" applyProtection="1">
      <alignment horizontal="center"/>
      <protection locked="0"/>
    </xf>
    <xf numFmtId="0" fontId="10" fillId="0" borderId="0" xfId="0" applyFont="1" applyAlignment="1">
      <alignment horizontal="center"/>
    </xf>
    <xf numFmtId="0" fontId="6" fillId="0" borderId="0" xfId="0" applyFont="1"/>
    <xf numFmtId="0" fontId="7" fillId="2" borderId="13" xfId="0" applyFont="1" applyFill="1" applyBorder="1" applyAlignment="1" applyProtection="1">
      <alignment horizontal="center"/>
      <protection locked="0"/>
    </xf>
    <xf numFmtId="0" fontId="7" fillId="0" borderId="14" xfId="0" applyFont="1" applyBorder="1" applyAlignment="1">
      <alignment horizontal="center"/>
    </xf>
    <xf numFmtId="0" fontId="7" fillId="2" borderId="14" xfId="0" applyFont="1" applyFill="1" applyBorder="1" applyAlignment="1" applyProtection="1">
      <alignment horizontal="center"/>
      <protection locked="0"/>
    </xf>
    <xf numFmtId="0" fontId="13" fillId="0" borderId="0" xfId="0" applyFont="1"/>
    <xf numFmtId="165" fontId="9" fillId="0" borderId="14" xfId="0" applyNumberFormat="1" applyFont="1" applyBorder="1" applyAlignment="1">
      <alignment horizontal="center"/>
    </xf>
    <xf numFmtId="9" fontId="7" fillId="2" borderId="14" xfId="0" applyNumberFormat="1" applyFont="1" applyFill="1" applyBorder="1" applyAlignment="1" applyProtection="1">
      <alignment horizontal="center"/>
      <protection locked="0"/>
    </xf>
    <xf numFmtId="0" fontId="15" fillId="0" borderId="14" xfId="0" applyFont="1" applyBorder="1" applyAlignment="1">
      <alignment horizontal="center"/>
    </xf>
    <xf numFmtId="0" fontId="15" fillId="0" borderId="15" xfId="0" applyFont="1" applyBorder="1" applyAlignment="1">
      <alignment horizontal="center"/>
    </xf>
    <xf numFmtId="0" fontId="16" fillId="0" borderId="0" xfId="0" applyFont="1"/>
    <xf numFmtId="0" fontId="4" fillId="0" borderId="4" xfId="0" applyFont="1" applyBorder="1"/>
    <xf numFmtId="0" fontId="4" fillId="0" borderId="6" xfId="0" applyFont="1" applyBorder="1"/>
    <xf numFmtId="0" fontId="4" fillId="0" borderId="1" xfId="0" applyFont="1" applyBorder="1"/>
    <xf numFmtId="164" fontId="4" fillId="0" borderId="0" xfId="1" applyNumberFormat="1" applyFont="1"/>
    <xf numFmtId="0" fontId="4" fillId="0" borderId="2" xfId="0" applyFont="1" applyBorder="1"/>
    <xf numFmtId="0" fontId="4" fillId="0" borderId="3" xfId="0" applyFont="1" applyBorder="1"/>
    <xf numFmtId="0" fontId="4" fillId="0" borderId="3" xfId="0" applyFont="1" applyBorder="1" applyAlignment="1">
      <alignment horizontal="right"/>
    </xf>
    <xf numFmtId="0" fontId="4" fillId="0" borderId="7" xfId="0" applyFont="1" applyBorder="1"/>
    <xf numFmtId="0" fontId="9" fillId="0" borderId="7" xfId="0" applyFont="1" applyBorder="1" applyAlignment="1">
      <alignment horizontal="right"/>
    </xf>
    <xf numFmtId="1" fontId="4" fillId="0" borderId="14" xfId="0" applyNumberFormat="1" applyFont="1" applyBorder="1" applyAlignment="1">
      <alignment horizontal="center"/>
    </xf>
    <xf numFmtId="0" fontId="15" fillId="0" borderId="0" xfId="0" applyFont="1"/>
    <xf numFmtId="0" fontId="23" fillId="0" borderId="0" xfId="0" applyFont="1" applyAlignment="1">
      <alignment horizontal="right"/>
    </xf>
    <xf numFmtId="0" fontId="15" fillId="0" borderId="0" xfId="0" applyFont="1" applyAlignment="1">
      <alignment horizontal="right"/>
    </xf>
    <xf numFmtId="0" fontId="15" fillId="0" borderId="0" xfId="0" applyFont="1" applyAlignment="1">
      <alignment horizontal="center"/>
    </xf>
    <xf numFmtId="9" fontId="15" fillId="0" borderId="0" xfId="0" applyNumberFormat="1" applyFont="1" applyAlignment="1">
      <alignment horizontal="center"/>
    </xf>
    <xf numFmtId="0" fontId="25" fillId="0" borderId="0" xfId="0" applyFont="1"/>
    <xf numFmtId="165" fontId="27" fillId="2" borderId="0" xfId="0" applyNumberFormat="1" applyFont="1" applyFill="1" applyAlignment="1" applyProtection="1">
      <alignment horizontal="center"/>
      <protection locked="0"/>
    </xf>
    <xf numFmtId="165" fontId="28" fillId="2" borderId="0" xfId="2" applyNumberFormat="1" applyFont="1" applyFill="1" applyAlignment="1" applyProtection="1">
      <alignment horizontal="center"/>
      <protection locked="0"/>
    </xf>
    <xf numFmtId="9" fontId="27" fillId="2" borderId="0" xfId="0" applyNumberFormat="1" applyFont="1" applyFill="1" applyAlignment="1" applyProtection="1">
      <alignment horizontal="center"/>
      <protection locked="0"/>
    </xf>
    <xf numFmtId="0" fontId="22" fillId="0" borderId="0" xfId="0" applyFont="1"/>
    <xf numFmtId="0" fontId="22" fillId="0" borderId="9" xfId="0" applyFont="1" applyBorder="1" applyAlignment="1">
      <alignment horizontal="right"/>
    </xf>
    <xf numFmtId="0" fontId="4" fillId="0" borderId="4" xfId="0" applyFont="1" applyBorder="1" applyAlignment="1">
      <alignment horizontal="right"/>
    </xf>
    <xf numFmtId="6" fontId="9" fillId="0" borderId="0" xfId="0" applyNumberFormat="1" applyFont="1" applyAlignment="1">
      <alignment horizontal="center"/>
    </xf>
    <xf numFmtId="0" fontId="9" fillId="0" borderId="4" xfId="0" applyFont="1" applyBorder="1" applyAlignment="1">
      <alignment horizontal="right"/>
    </xf>
    <xf numFmtId="166" fontId="4" fillId="0" borderId="0" xfId="0" applyNumberFormat="1" applyFont="1" applyAlignment="1">
      <alignment horizontal="center"/>
    </xf>
    <xf numFmtId="8" fontId="4" fillId="0" borderId="0" xfId="0" applyNumberFormat="1" applyFont="1"/>
    <xf numFmtId="165" fontId="4" fillId="0" borderId="0" xfId="0" applyNumberFormat="1" applyFont="1" applyAlignment="1">
      <alignment horizontal="center"/>
    </xf>
    <xf numFmtId="166" fontId="4" fillId="0" borderId="1" xfId="0" applyNumberFormat="1" applyFont="1" applyBorder="1" applyAlignment="1">
      <alignment horizontal="center"/>
    </xf>
    <xf numFmtId="164" fontId="9" fillId="0" borderId="0" xfId="1" applyNumberFormat="1" applyFont="1" applyAlignment="1">
      <alignment horizontal="center"/>
    </xf>
    <xf numFmtId="164" fontId="4" fillId="0" borderId="0" xfId="0" applyNumberFormat="1" applyFont="1"/>
    <xf numFmtId="0" fontId="10" fillId="0" borderId="0" xfId="0" applyFont="1" applyAlignment="1">
      <alignment horizontal="right"/>
    </xf>
    <xf numFmtId="165" fontId="4" fillId="0" borderId="0" xfId="0" applyNumberFormat="1" applyFont="1"/>
    <xf numFmtId="0" fontId="9" fillId="0" borderId="21" xfId="0" applyFont="1" applyBorder="1"/>
    <xf numFmtId="0" fontId="4" fillId="0" borderId="21" xfId="0" applyFont="1" applyBorder="1"/>
    <xf numFmtId="164" fontId="10" fillId="0" borderId="0" xfId="0" applyNumberFormat="1" applyFont="1"/>
    <xf numFmtId="164" fontId="9" fillId="0" borderId="23" xfId="1" applyNumberFormat="1" applyFont="1" applyBorder="1"/>
    <xf numFmtId="0" fontId="4" fillId="0" borderId="24" xfId="0" applyFont="1" applyBorder="1"/>
    <xf numFmtId="0" fontId="4" fillId="0" borderId="25" xfId="0" applyFont="1" applyBorder="1"/>
    <xf numFmtId="164" fontId="10" fillId="0" borderId="25" xfId="0" applyNumberFormat="1" applyFont="1" applyBorder="1"/>
    <xf numFmtId="164" fontId="10" fillId="0" borderId="26" xfId="0" applyNumberFormat="1" applyFont="1" applyBorder="1"/>
    <xf numFmtId="0" fontId="34" fillId="0" borderId="0" xfId="0" applyFont="1"/>
    <xf numFmtId="0" fontId="5" fillId="6" borderId="0" xfId="3" applyBorder="1"/>
    <xf numFmtId="164" fontId="10" fillId="0" borderId="0" xfId="1" applyNumberFormat="1" applyFont="1"/>
    <xf numFmtId="44" fontId="4" fillId="0" borderId="0" xfId="1" applyFont="1"/>
    <xf numFmtId="164" fontId="7" fillId="2" borderId="28" xfId="1" applyNumberFormat="1" applyFont="1" applyFill="1" applyBorder="1" applyProtection="1">
      <protection locked="0"/>
    </xf>
    <xf numFmtId="0" fontId="4" fillId="0" borderId="2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20" fillId="0" borderId="25" xfId="0" applyFont="1" applyBorder="1" applyAlignment="1">
      <alignment horizontal="right" vertical="center"/>
    </xf>
    <xf numFmtId="164" fontId="7" fillId="2" borderId="28" xfId="5">
      <alignment vertical="center"/>
      <protection locked="0"/>
    </xf>
    <xf numFmtId="164" fontId="7" fillId="0" borderId="27" xfId="6" applyBorder="1">
      <protection locked="0"/>
    </xf>
    <xf numFmtId="0" fontId="20" fillId="0" borderId="0" xfId="0" applyFont="1" applyAlignment="1">
      <alignment horizontal="right" vertical="center"/>
    </xf>
    <xf numFmtId="164" fontId="7" fillId="0" borderId="27" xfId="5" applyFill="1" applyBorder="1">
      <alignment vertical="center"/>
      <protection locked="0"/>
    </xf>
    <xf numFmtId="164" fontId="7" fillId="0" borderId="27" xfId="6" applyBorder="1" applyAlignment="1">
      <alignment vertical="center"/>
      <protection locked="0"/>
    </xf>
    <xf numFmtId="164" fontId="7" fillId="2" borderId="28" xfId="5" applyAlignment="1">
      <alignment horizontal="right" vertical="center"/>
      <protection locked="0"/>
    </xf>
    <xf numFmtId="0" fontId="4" fillId="0" borderId="22" xfId="0" applyFont="1" applyBorder="1"/>
    <xf numFmtId="0" fontId="9" fillId="0" borderId="25" xfId="0" applyFont="1" applyBorder="1" applyAlignment="1">
      <alignment horizontal="right"/>
    </xf>
    <xf numFmtId="164" fontId="10" fillId="0" borderId="25" xfId="1" applyNumberFormat="1" applyFont="1" applyBorder="1"/>
    <xf numFmtId="0" fontId="4" fillId="0" borderId="26" xfId="0" applyFont="1" applyBorder="1"/>
    <xf numFmtId="164" fontId="10" fillId="0" borderId="25" xfId="1" applyNumberFormat="1" applyFont="1" applyBorder="1" applyAlignment="1">
      <alignment horizontal="center"/>
    </xf>
    <xf numFmtId="0" fontId="0" fillId="0" borderId="0" xfId="0" applyAlignment="1">
      <alignment vertical="center"/>
    </xf>
    <xf numFmtId="0" fontId="37" fillId="0" borderId="0" xfId="0" applyFont="1" applyAlignment="1">
      <alignment vertical="center" wrapText="1"/>
    </xf>
    <xf numFmtId="0" fontId="14" fillId="0" borderId="0" xfId="0" applyFont="1" applyAlignment="1">
      <alignment vertical="center" wrapText="1"/>
    </xf>
    <xf numFmtId="0" fontId="14" fillId="0" borderId="25" xfId="0" applyFont="1" applyBorder="1" applyAlignment="1">
      <alignment vertical="center" wrapText="1"/>
    </xf>
    <xf numFmtId="0" fontId="4" fillId="0" borderId="25" xfId="0" applyFont="1" applyBorder="1" applyAlignment="1">
      <alignment vertical="center"/>
    </xf>
    <xf numFmtId="0" fontId="9" fillId="0" borderId="0" xfId="0" applyFont="1" applyAlignment="1">
      <alignment vertical="center"/>
    </xf>
    <xf numFmtId="165" fontId="4" fillId="0" borderId="0" xfId="0" applyNumberFormat="1" applyFont="1" applyAlignment="1">
      <alignment vertical="center"/>
    </xf>
    <xf numFmtId="0" fontId="9" fillId="0" borderId="0" xfId="0" applyFont="1" applyAlignment="1">
      <alignment horizontal="right" vertical="center"/>
    </xf>
    <xf numFmtId="0" fontId="9" fillId="0" borderId="30" xfId="0" applyFont="1" applyBorder="1" applyAlignment="1">
      <alignment horizontal="center"/>
    </xf>
    <xf numFmtId="166" fontId="4" fillId="0" borderId="29" xfId="0" applyNumberFormat="1" applyFont="1" applyBorder="1" applyAlignment="1">
      <alignment horizontal="center"/>
    </xf>
    <xf numFmtId="0" fontId="4" fillId="0" borderId="30" xfId="0" applyFont="1" applyBorder="1" applyAlignment="1">
      <alignment horizontal="center"/>
    </xf>
    <xf numFmtId="0" fontId="7" fillId="2" borderId="30" xfId="0" applyFont="1" applyFill="1" applyBorder="1" applyAlignment="1" applyProtection="1">
      <alignment horizontal="center"/>
      <protection locked="0"/>
    </xf>
    <xf numFmtId="1" fontId="4" fillId="0" borderId="30" xfId="0" applyNumberFormat="1" applyFont="1" applyBorder="1" applyAlignment="1">
      <alignment horizontal="center"/>
    </xf>
    <xf numFmtId="0" fontId="9" fillId="0" borderId="33" xfId="0" applyFont="1" applyBorder="1" applyAlignment="1">
      <alignment horizontal="center"/>
    </xf>
    <xf numFmtId="164" fontId="4" fillId="0" borderId="29" xfId="1" applyNumberFormat="1" applyFont="1" applyBorder="1" applyAlignment="1">
      <alignment horizontal="right"/>
    </xf>
    <xf numFmtId="164" fontId="7" fillId="2" borderId="30" xfId="5" applyBorder="1">
      <alignment vertical="center"/>
      <protection locked="0"/>
    </xf>
    <xf numFmtId="44" fontId="4" fillId="0" borderId="30" xfId="1" applyFont="1" applyBorder="1"/>
    <xf numFmtId="0" fontId="0" fillId="0" borderId="21" xfId="0" applyBorder="1"/>
    <xf numFmtId="0" fontId="0" fillId="0" borderId="22" xfId="0" applyBorder="1"/>
    <xf numFmtId="0" fontId="10" fillId="0" borderId="32" xfId="0" applyFont="1" applyBorder="1" applyAlignment="1">
      <alignment horizontal="center" vertical="center"/>
    </xf>
    <xf numFmtId="9" fontId="7" fillId="2" borderId="29" xfId="2" applyFont="1" applyFill="1" applyBorder="1" applyAlignment="1" applyProtection="1">
      <alignment horizontal="center" vertical="center"/>
      <protection locked="0"/>
    </xf>
    <xf numFmtId="9" fontId="4" fillId="0" borderId="29" xfId="0" applyNumberFormat="1" applyFont="1" applyBorder="1" applyAlignment="1">
      <alignment horizontal="center" vertical="center"/>
    </xf>
    <xf numFmtId="0" fontId="9" fillId="0" borderId="30" xfId="0" applyFont="1" applyBorder="1" applyAlignment="1">
      <alignment horizontal="center" vertical="center"/>
    </xf>
    <xf numFmtId="165" fontId="12" fillId="2" borderId="30" xfId="0" applyNumberFormat="1" applyFont="1" applyFill="1" applyBorder="1" applyAlignment="1" applyProtection="1">
      <alignment horizontal="center" vertical="center"/>
      <protection locked="0"/>
    </xf>
    <xf numFmtId="165" fontId="12" fillId="2" borderId="30" xfId="2" applyNumberFormat="1" applyFont="1" applyFill="1" applyBorder="1" applyAlignment="1" applyProtection="1">
      <alignment horizontal="center" vertical="center"/>
      <protection locked="0"/>
    </xf>
    <xf numFmtId="165" fontId="7" fillId="2" borderId="30" xfId="2" applyNumberFormat="1" applyFont="1" applyFill="1" applyBorder="1" applyAlignment="1" applyProtection="1">
      <alignment horizontal="center" vertical="center"/>
      <protection locked="0"/>
    </xf>
    <xf numFmtId="0" fontId="11" fillId="0" borderId="0" xfId="0" applyFont="1" applyAlignment="1">
      <alignment vertical="center"/>
    </xf>
    <xf numFmtId="9" fontId="12" fillId="2" borderId="30" xfId="0" applyNumberFormat="1" applyFont="1" applyFill="1" applyBorder="1" applyAlignment="1" applyProtection="1">
      <alignment horizontal="center" vertical="center"/>
      <protection locked="0"/>
    </xf>
    <xf numFmtId="0" fontId="9" fillId="0" borderId="31" xfId="0" applyFont="1" applyBorder="1" applyAlignment="1">
      <alignment horizontal="center" vertical="center"/>
    </xf>
    <xf numFmtId="164" fontId="7" fillId="2" borderId="29" xfId="1" applyNumberFormat="1" applyFont="1" applyFill="1" applyBorder="1" applyAlignment="1" applyProtection="1">
      <alignment horizontal="right" vertical="center"/>
      <protection locked="0"/>
    </xf>
    <xf numFmtId="165" fontId="7" fillId="2" borderId="30" xfId="2" applyNumberFormat="1" applyFont="1" applyFill="1" applyBorder="1" applyAlignment="1" applyProtection="1">
      <alignment horizontal="right" vertical="center"/>
      <protection locked="0"/>
    </xf>
    <xf numFmtId="9" fontId="4" fillId="0" borderId="0" xfId="0" applyNumberFormat="1" applyFont="1" applyAlignment="1">
      <alignment vertical="center"/>
    </xf>
    <xf numFmtId="164" fontId="4" fillId="0" borderId="30" xfId="1" applyNumberFormat="1" applyFont="1" applyBorder="1" applyAlignment="1">
      <alignment horizontal="right" vertical="center"/>
    </xf>
    <xf numFmtId="9" fontId="7" fillId="0" borderId="0" xfId="0" applyNumberFormat="1" applyFont="1" applyAlignment="1">
      <alignment horizontal="center" vertical="center"/>
    </xf>
    <xf numFmtId="0" fontId="8" fillId="0" borderId="0" xfId="0" applyFont="1" applyAlignment="1">
      <alignment vertical="center"/>
    </xf>
    <xf numFmtId="9" fontId="7" fillId="2" borderId="30" xfId="0" applyNumberFormat="1" applyFont="1" applyFill="1" applyBorder="1" applyAlignment="1" applyProtection="1">
      <alignment horizontal="right" vertical="center"/>
      <protection locked="0"/>
    </xf>
    <xf numFmtId="165" fontId="12" fillId="0" borderId="0" xfId="0" applyNumberFormat="1" applyFont="1" applyAlignment="1">
      <alignment vertical="center"/>
    </xf>
    <xf numFmtId="168" fontId="10" fillId="0" borderId="32" xfId="0" applyNumberFormat="1" applyFont="1" applyBorder="1" applyAlignment="1">
      <alignment horizontal="center" vertical="center"/>
    </xf>
    <xf numFmtId="0" fontId="4" fillId="0" borderId="22" xfId="0" applyFont="1" applyBorder="1" applyAlignment="1">
      <alignment vertical="center"/>
    </xf>
    <xf numFmtId="0" fontId="7" fillId="2" borderId="34" xfId="0" applyFont="1" applyFill="1" applyBorder="1" applyAlignment="1" applyProtection="1">
      <alignment vertical="center"/>
      <protection locked="0"/>
    </xf>
    <xf numFmtId="0" fontId="7" fillId="2" borderId="35" xfId="0" applyFont="1" applyFill="1" applyBorder="1" applyAlignment="1" applyProtection="1">
      <alignment vertical="center"/>
      <protection locked="0"/>
    </xf>
    <xf numFmtId="0" fontId="7" fillId="2" borderId="13"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wrapText="1"/>
      <protection locked="0"/>
    </xf>
    <xf numFmtId="0" fontId="12" fillId="0" borderId="0" xfId="0" applyFont="1" applyAlignment="1">
      <alignment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165" fontId="7" fillId="2" borderId="12" xfId="0" applyNumberFormat="1" applyFont="1" applyFill="1" applyBorder="1" applyAlignment="1" applyProtection="1">
      <alignment horizontal="center" vertical="center"/>
      <protection locked="0"/>
    </xf>
    <xf numFmtId="165" fontId="7" fillId="2" borderId="12" xfId="0" applyNumberFormat="1" applyFont="1" applyFill="1" applyBorder="1" applyAlignment="1" applyProtection="1">
      <alignment horizontal="center" vertical="center" wrapText="1"/>
      <protection locked="0"/>
    </xf>
    <xf numFmtId="165" fontId="9" fillId="0" borderId="14" xfId="0" applyNumberFormat="1" applyFont="1" applyBorder="1" applyAlignment="1">
      <alignment horizontal="center" vertical="center"/>
    </xf>
    <xf numFmtId="165" fontId="9" fillId="0" borderId="14" xfId="0" applyNumberFormat="1" applyFont="1" applyBorder="1" applyAlignment="1">
      <alignment horizontal="center" vertical="center" wrapText="1"/>
    </xf>
    <xf numFmtId="9" fontId="7" fillId="2" borderId="14" xfId="0" applyNumberFormat="1" applyFont="1" applyFill="1" applyBorder="1" applyAlignment="1" applyProtection="1">
      <alignment horizontal="center" vertical="center"/>
      <protection locked="0"/>
    </xf>
    <xf numFmtId="9" fontId="7" fillId="2" borderId="14" xfId="0" applyNumberFormat="1" applyFont="1" applyFill="1" applyBorder="1" applyAlignment="1" applyProtection="1">
      <alignment horizontal="center" vertical="center" wrapText="1"/>
      <protection locked="0"/>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15"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15"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0" fontId="7" fillId="2" borderId="36"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wrapText="1"/>
      <protection locked="0"/>
    </xf>
    <xf numFmtId="0" fontId="6" fillId="7" borderId="0" xfId="4" applyAlignment="1">
      <alignment horizontal="center"/>
    </xf>
    <xf numFmtId="0" fontId="14" fillId="0" borderId="0" xfId="0" applyFont="1" applyAlignment="1">
      <alignment horizontal="right" vertical="center" wrapText="1"/>
    </xf>
    <xf numFmtId="0" fontId="35" fillId="0" borderId="0" xfId="0" applyFont="1" applyAlignment="1">
      <alignment horizontal="center" wrapText="1"/>
    </xf>
    <xf numFmtId="0" fontId="14" fillId="0" borderId="0" xfId="0" applyFont="1" applyAlignment="1">
      <alignment horizontal="left" vertical="center" wrapText="1"/>
    </xf>
    <xf numFmtId="9" fontId="8" fillId="0" borderId="0" xfId="0" applyNumberFormat="1" applyFont="1" applyAlignment="1">
      <alignment horizontal="left" vertical="center" wrapText="1"/>
    </xf>
    <xf numFmtId="44" fontId="4" fillId="0" borderId="36" xfId="1" applyFont="1" applyBorder="1" applyAlignment="1">
      <alignment vertical="center"/>
    </xf>
    <xf numFmtId="0" fontId="7" fillId="2" borderId="37" xfId="0" applyFont="1" applyFill="1" applyBorder="1" applyAlignment="1" applyProtection="1">
      <alignment vertical="center"/>
      <protection locked="0"/>
    </xf>
    <xf numFmtId="0" fontId="7" fillId="2" borderId="38" xfId="0" applyFont="1" applyFill="1" applyBorder="1" applyAlignment="1" applyProtection="1">
      <alignment vertical="center"/>
      <protection locked="0"/>
    </xf>
    <xf numFmtId="0" fontId="4" fillId="0" borderId="24" xfId="0" applyFont="1" applyBorder="1" applyAlignment="1">
      <alignment vertical="center"/>
    </xf>
    <xf numFmtId="0" fontId="0" fillId="0" borderId="21" xfId="0" applyBorder="1" applyAlignment="1">
      <alignment vertical="center"/>
    </xf>
    <xf numFmtId="0" fontId="4" fillId="0" borderId="21" xfId="0" applyFont="1" applyBorder="1" applyAlignment="1">
      <alignment horizontal="right" vertical="center"/>
    </xf>
    <xf numFmtId="0" fontId="9" fillId="0" borderId="21" xfId="0" applyFont="1" applyBorder="1" applyAlignment="1">
      <alignment horizontal="right" vertical="center"/>
    </xf>
    <xf numFmtId="0" fontId="0" fillId="0" borderId="25" xfId="0" applyBorder="1"/>
    <xf numFmtId="0" fontId="0" fillId="0" borderId="26" xfId="0" applyBorder="1"/>
    <xf numFmtId="0" fontId="4" fillId="0" borderId="22" xfId="0" applyFont="1" applyBorder="1" applyAlignment="1">
      <alignment horizontal="right" vertical="center"/>
    </xf>
    <xf numFmtId="0" fontId="9" fillId="0" borderId="22" xfId="0" applyFont="1" applyBorder="1" applyAlignment="1">
      <alignment horizontal="right" vertical="center"/>
    </xf>
    <xf numFmtId="168" fontId="10" fillId="0" borderId="0" xfId="0" applyNumberFormat="1" applyFont="1" applyAlignment="1">
      <alignment horizontal="center" vertical="center"/>
    </xf>
    <xf numFmtId="166" fontId="10" fillId="0" borderId="0" xfId="0" applyNumberFormat="1" applyFont="1" applyAlignment="1">
      <alignment horizontal="center"/>
    </xf>
    <xf numFmtId="0" fontId="4" fillId="0" borderId="7" xfId="0" applyFont="1" applyBorder="1" applyAlignment="1">
      <alignment horizontal="center"/>
    </xf>
    <xf numFmtId="0" fontId="19" fillId="0" borderId="41" xfId="0" applyFont="1" applyBorder="1" applyAlignment="1">
      <alignment horizontal="center"/>
    </xf>
    <xf numFmtId="0" fontId="4" fillId="0" borderId="0" xfId="0" applyFont="1" applyAlignment="1">
      <alignment horizontal="center" vertical="center"/>
    </xf>
    <xf numFmtId="0" fontId="9" fillId="0" borderId="22" xfId="0" applyFont="1" applyBorder="1" applyAlignment="1">
      <alignment horizontal="center" vertical="center"/>
    </xf>
    <xf numFmtId="0" fontId="9" fillId="0" borderId="22" xfId="0" applyFont="1" applyBorder="1" applyAlignment="1">
      <alignment vertical="center"/>
    </xf>
    <xf numFmtId="0" fontId="4" fillId="0" borderId="40" xfId="0" applyFont="1" applyBorder="1" applyAlignment="1">
      <alignment vertical="center"/>
    </xf>
    <xf numFmtId="0" fontId="4" fillId="0" borderId="7" xfId="0" applyFont="1" applyBorder="1" applyAlignment="1">
      <alignment vertical="center"/>
    </xf>
    <xf numFmtId="0" fontId="7" fillId="2" borderId="7" xfId="0" applyFont="1" applyFill="1" applyBorder="1" applyAlignment="1" applyProtection="1">
      <alignment horizontal="right" vertical="center"/>
      <protection locked="0"/>
    </xf>
    <xf numFmtId="0" fontId="9" fillId="0" borderId="41" xfId="0" applyFont="1" applyBorder="1" applyAlignment="1">
      <alignment horizontal="center" vertical="center"/>
    </xf>
    <xf numFmtId="0" fontId="10" fillId="0" borderId="25" xfId="0" applyFont="1" applyBorder="1" applyAlignment="1">
      <alignment horizontal="right" vertical="center"/>
    </xf>
    <xf numFmtId="166" fontId="10" fillId="0" borderId="26" xfId="0" applyNumberFormat="1" applyFont="1" applyBorder="1" applyAlignment="1">
      <alignment horizontal="center" vertical="center"/>
    </xf>
    <xf numFmtId="0" fontId="10" fillId="0" borderId="0" xfId="0" applyFont="1" applyAlignment="1">
      <alignment horizontal="right" vertical="center"/>
    </xf>
    <xf numFmtId="0" fontId="30" fillId="0" borderId="0" xfId="0" applyFont="1" applyAlignment="1">
      <alignment vertical="center"/>
    </xf>
    <xf numFmtId="0" fontId="29" fillId="2" borderId="0" xfId="0" applyFont="1" applyFill="1" applyAlignment="1" applyProtection="1">
      <alignment horizontal="center" vertical="center"/>
      <protection locked="0"/>
    </xf>
    <xf numFmtId="0" fontId="31" fillId="0" borderId="0" xfId="0" applyFont="1" applyAlignment="1">
      <alignment horizontal="left" vertical="center"/>
    </xf>
    <xf numFmtId="0" fontId="32" fillId="0" borderId="7" xfId="0" applyFont="1" applyBorder="1" applyAlignment="1">
      <alignment horizontal="right" vertical="center"/>
    </xf>
    <xf numFmtId="0" fontId="21" fillId="0" borderId="0" xfId="0" applyFont="1" applyAlignment="1">
      <alignment horizontal="right" vertical="center"/>
    </xf>
    <xf numFmtId="0" fontId="4" fillId="0" borderId="0" xfId="0" applyFont="1" applyAlignment="1">
      <alignment horizontal="left" vertical="center"/>
    </xf>
    <xf numFmtId="166" fontId="9" fillId="0" borderId="22" xfId="0" applyNumberFormat="1" applyFont="1" applyBorder="1" applyAlignment="1">
      <alignment horizontal="center" vertical="center"/>
    </xf>
    <xf numFmtId="0" fontId="4" fillId="0" borderId="7" xfId="0" applyFont="1" applyBorder="1" applyAlignment="1">
      <alignment horizontal="right" vertical="center"/>
    </xf>
    <xf numFmtId="0" fontId="4" fillId="0" borderId="7" xfId="0" applyFont="1" applyBorder="1" applyAlignment="1">
      <alignment horizontal="left" vertical="center"/>
    </xf>
    <xf numFmtId="166" fontId="9" fillId="0" borderId="41" xfId="0" applyNumberFormat="1" applyFont="1" applyBorder="1" applyAlignment="1">
      <alignment horizontal="center" vertical="center"/>
    </xf>
    <xf numFmtId="166" fontId="9" fillId="0" borderId="39" xfId="0" applyNumberFormat="1" applyFont="1" applyBorder="1" applyAlignment="1">
      <alignment horizontal="center" vertical="center"/>
    </xf>
    <xf numFmtId="0" fontId="4" fillId="0" borderId="25" xfId="0" applyFont="1" applyBorder="1" applyAlignment="1">
      <alignment horizontal="center" vertical="center"/>
    </xf>
    <xf numFmtId="0" fontId="7" fillId="2" borderId="42"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33" fillId="0" borderId="34" xfId="0" applyFont="1" applyBorder="1" applyAlignment="1">
      <alignment vertical="center"/>
    </xf>
    <xf numFmtId="0" fontId="7" fillId="2" borderId="43"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4" fillId="0" borderId="0" xfId="0" applyFont="1" applyAlignment="1">
      <alignment vertical="top"/>
    </xf>
    <xf numFmtId="164" fontId="4" fillId="0" borderId="0" xfId="1" applyNumberFormat="1" applyFont="1" applyAlignment="1">
      <alignment vertical="top"/>
    </xf>
    <xf numFmtId="0" fontId="38" fillId="0" borderId="0" xfId="0" applyFont="1"/>
    <xf numFmtId="0" fontId="38" fillId="0" borderId="0" xfId="0" applyFont="1" applyAlignment="1">
      <alignment vertical="center"/>
    </xf>
    <xf numFmtId="0" fontId="38" fillId="0" borderId="0" xfId="0" applyFont="1" applyAlignment="1">
      <alignment vertical="top"/>
    </xf>
    <xf numFmtId="0" fontId="9" fillId="0" borderId="25" xfId="0" applyFont="1" applyBorder="1" applyAlignment="1">
      <alignment horizontal="right" vertical="center"/>
    </xf>
    <xf numFmtId="168" fontId="10" fillId="0" borderId="25" xfId="0" applyNumberFormat="1" applyFont="1" applyBorder="1" applyAlignment="1">
      <alignment horizontal="center" vertical="center"/>
    </xf>
    <xf numFmtId="0" fontId="14" fillId="0" borderId="0" xfId="0" applyFont="1"/>
    <xf numFmtId="0" fontId="11" fillId="0" borderId="0" xfId="0" applyFont="1" applyAlignment="1">
      <alignment horizontal="right"/>
    </xf>
    <xf numFmtId="9" fontId="4" fillId="0" borderId="0" xfId="0" applyNumberFormat="1" applyFont="1"/>
    <xf numFmtId="0" fontId="10" fillId="0" borderId="25" xfId="0" applyFont="1" applyBorder="1" applyAlignment="1">
      <alignment horizontal="center"/>
    </xf>
    <xf numFmtId="0" fontId="4" fillId="0" borderId="21" xfId="0" applyFont="1" applyBorder="1" applyAlignment="1">
      <alignment horizontal="right"/>
    </xf>
    <xf numFmtId="0" fontId="12" fillId="0" borderId="0" xfId="0" applyFont="1"/>
    <xf numFmtId="165" fontId="9" fillId="0" borderId="0" xfId="0" applyNumberFormat="1" applyFont="1"/>
    <xf numFmtId="9" fontId="8" fillId="0" borderId="0" xfId="0" applyNumberFormat="1" applyFont="1"/>
    <xf numFmtId="0" fontId="9" fillId="0" borderId="21" xfId="0" applyFont="1" applyBorder="1" applyAlignment="1">
      <alignment horizontal="right"/>
    </xf>
    <xf numFmtId="0" fontId="4" fillId="0" borderId="22" xfId="0" applyFont="1" applyBorder="1" applyAlignment="1">
      <alignment horizontal="center"/>
    </xf>
    <xf numFmtId="165" fontId="9" fillId="0" borderId="0" xfId="0" applyNumberFormat="1" applyFont="1" applyAlignment="1">
      <alignment vertical="center"/>
    </xf>
    <xf numFmtId="0" fontId="4" fillId="0" borderId="21" xfId="0" applyFont="1" applyBorder="1" applyAlignment="1">
      <alignment horizontal="center"/>
    </xf>
    <xf numFmtId="0" fontId="7" fillId="2" borderId="31" xfId="0" applyFont="1" applyFill="1" applyBorder="1" applyAlignment="1" applyProtection="1">
      <alignment horizontal="center"/>
      <protection locked="0"/>
    </xf>
    <xf numFmtId="0" fontId="9" fillId="0" borderId="3" xfId="0" applyFont="1" applyBorder="1" applyAlignment="1">
      <alignment horizontal="center"/>
    </xf>
    <xf numFmtId="164" fontId="7" fillId="2" borderId="29" xfId="1" applyNumberFormat="1" applyFont="1" applyFill="1" applyBorder="1" applyAlignment="1" applyProtection="1">
      <alignment horizontal="center"/>
      <protection locked="0"/>
    </xf>
    <xf numFmtId="165" fontId="7" fillId="2" borderId="30" xfId="2" applyNumberFormat="1" applyFont="1" applyFill="1" applyBorder="1" applyAlignment="1" applyProtection="1">
      <alignment horizontal="center"/>
      <protection locked="0"/>
    </xf>
    <xf numFmtId="164" fontId="4" fillId="0" borderId="30" xfId="1" applyNumberFormat="1" applyFont="1" applyBorder="1" applyAlignment="1">
      <alignment horizontal="center"/>
    </xf>
    <xf numFmtId="9" fontId="21" fillId="0" borderId="30" xfId="0" applyNumberFormat="1" applyFont="1" applyBorder="1" applyAlignment="1">
      <alignment horizontal="center"/>
    </xf>
    <xf numFmtId="3" fontId="10" fillId="0" borderId="30" xfId="0" applyNumberFormat="1" applyFont="1" applyBorder="1" applyAlignment="1">
      <alignment horizontal="center"/>
    </xf>
    <xf numFmtId="1" fontId="4" fillId="0" borderId="31" xfId="0" applyNumberFormat="1" applyFont="1" applyBorder="1" applyAlignment="1">
      <alignment horizontal="center"/>
    </xf>
    <xf numFmtId="9" fontId="7" fillId="2" borderId="29" xfId="0" applyNumberFormat="1" applyFont="1" applyFill="1" applyBorder="1" applyAlignment="1" applyProtection="1">
      <alignment horizontal="center"/>
      <protection locked="0"/>
    </xf>
    <xf numFmtId="0" fontId="4" fillId="0" borderId="30" xfId="0" applyFont="1" applyBorder="1"/>
    <xf numFmtId="9" fontId="7" fillId="2" borderId="30" xfId="0" applyNumberFormat="1" applyFont="1" applyFill="1" applyBorder="1" applyAlignment="1" applyProtection="1">
      <alignment horizontal="center"/>
      <protection locked="0"/>
    </xf>
    <xf numFmtId="165" fontId="4" fillId="0" borderId="31" xfId="0" applyNumberFormat="1" applyFont="1" applyBorder="1"/>
    <xf numFmtId="164" fontId="4" fillId="0" borderId="29" xfId="1" applyNumberFormat="1" applyFont="1" applyBorder="1" applyAlignment="1">
      <alignment horizontal="center"/>
    </xf>
    <xf numFmtId="164" fontId="7" fillId="2" borderId="30" xfId="1" applyNumberFormat="1" applyFont="1" applyFill="1" applyBorder="1" applyAlignment="1" applyProtection="1">
      <alignment horizontal="center"/>
      <protection locked="0"/>
    </xf>
    <xf numFmtId="164" fontId="7" fillId="2" borderId="31" xfId="1" applyNumberFormat="1" applyFont="1" applyFill="1" applyBorder="1" applyAlignment="1" applyProtection="1">
      <alignment horizontal="center"/>
      <protection locked="0"/>
    </xf>
    <xf numFmtId="165" fontId="9" fillId="0" borderId="0" xfId="0" applyNumberFormat="1" applyFont="1" applyAlignment="1">
      <alignment horizontal="center" vertical="center"/>
    </xf>
    <xf numFmtId="0" fontId="9" fillId="0" borderId="0" xfId="0" applyFont="1" applyAlignment="1">
      <alignment horizontal="center" vertical="center"/>
    </xf>
    <xf numFmtId="0" fontId="9" fillId="3" borderId="0" xfId="0" applyFont="1" applyFill="1" applyAlignment="1">
      <alignment horizontal="center"/>
    </xf>
    <xf numFmtId="0" fontId="7" fillId="3" borderId="0" xfId="0" applyFont="1" applyFill="1" applyAlignment="1" applyProtection="1">
      <alignment horizontal="center" vertical="center"/>
      <protection locked="0"/>
    </xf>
    <xf numFmtId="0" fontId="7" fillId="3" borderId="0" xfId="0" applyFont="1" applyFill="1" applyAlignment="1">
      <alignment horizontal="center" vertical="center"/>
    </xf>
    <xf numFmtId="165" fontId="7" fillId="3" borderId="0" xfId="0" applyNumberFormat="1" applyFont="1" applyFill="1" applyAlignment="1" applyProtection="1">
      <alignment horizontal="center" vertical="center"/>
      <protection locked="0"/>
    </xf>
    <xf numFmtId="165" fontId="9" fillId="3" borderId="0" xfId="0" applyNumberFormat="1" applyFont="1" applyFill="1" applyAlignment="1">
      <alignment horizontal="center" vertical="center"/>
    </xf>
    <xf numFmtId="9" fontId="7" fillId="3" borderId="0" xfId="0" applyNumberFormat="1" applyFont="1" applyFill="1" applyAlignment="1" applyProtection="1">
      <alignment horizontal="center" vertical="center"/>
      <protection locked="0"/>
    </xf>
    <xf numFmtId="0" fontId="15" fillId="3" borderId="0" xfId="0" applyFont="1" applyFill="1" applyAlignment="1">
      <alignment horizontal="center" vertical="center"/>
    </xf>
    <xf numFmtId="0" fontId="4" fillId="3" borderId="0" xfId="0" applyFont="1" applyFill="1" applyAlignment="1">
      <alignment horizontal="center" vertical="center"/>
    </xf>
    <xf numFmtId="0" fontId="9" fillId="3" borderId="0" xfId="0" applyFont="1" applyFill="1" applyAlignment="1">
      <alignment horizontal="center" vertical="center"/>
    </xf>
    <xf numFmtId="0" fontId="0" fillId="3" borderId="0" xfId="0" applyFill="1"/>
    <xf numFmtId="0" fontId="22" fillId="0" borderId="21" xfId="0" applyFont="1" applyBorder="1"/>
    <xf numFmtId="0" fontId="2" fillId="0" borderId="22" xfId="0" applyFont="1" applyBorder="1"/>
    <xf numFmtId="0" fontId="15" fillId="0" borderId="21" xfId="0" applyFont="1" applyBorder="1"/>
    <xf numFmtId="0" fontId="0" fillId="0" borderId="24" xfId="0" applyBorder="1"/>
    <xf numFmtId="3" fontId="10" fillId="0" borderId="28" xfId="0" applyNumberFormat="1" applyFont="1" applyBorder="1" applyAlignment="1">
      <alignment horizontal="center"/>
    </xf>
    <xf numFmtId="1" fontId="10" fillId="0" borderId="28" xfId="0" applyNumberFormat="1" applyFont="1" applyBorder="1" applyAlignment="1">
      <alignment horizontal="center"/>
    </xf>
    <xf numFmtId="0" fontId="10" fillId="0" borderId="28" xfId="0" applyFont="1" applyBorder="1"/>
    <xf numFmtId="0" fontId="10" fillId="0" borderId="28" xfId="0" applyFont="1" applyBorder="1" applyAlignment="1">
      <alignment horizontal="center"/>
    </xf>
    <xf numFmtId="9" fontId="24" fillId="2" borderId="28" xfId="2" applyFont="1" applyFill="1" applyBorder="1" applyAlignment="1" applyProtection="1">
      <alignment horizontal="center"/>
      <protection locked="0"/>
    </xf>
    <xf numFmtId="165" fontId="26" fillId="2" borderId="28" xfId="0" applyNumberFormat="1" applyFont="1" applyFill="1" applyBorder="1" applyAlignment="1" applyProtection="1">
      <alignment horizontal="center"/>
      <protection locked="0"/>
    </xf>
    <xf numFmtId="165" fontId="26" fillId="2" borderId="28" xfId="2" applyNumberFormat="1" applyFont="1" applyFill="1" applyBorder="1" applyAlignment="1" applyProtection="1">
      <alignment horizontal="center"/>
      <protection locked="0"/>
    </xf>
    <xf numFmtId="9" fontId="26" fillId="2" borderId="28" xfId="0" applyNumberFormat="1" applyFont="1" applyFill="1" applyBorder="1" applyAlignment="1" applyProtection="1">
      <alignment horizontal="center"/>
      <protection locked="0"/>
    </xf>
    <xf numFmtId="166" fontId="10" fillId="0" borderId="28" xfId="0" applyNumberFormat="1" applyFont="1" applyBorder="1" applyAlignment="1">
      <alignment horizontal="center"/>
    </xf>
    <xf numFmtId="0" fontId="24" fillId="2" borderId="28" xfId="0" applyFont="1" applyFill="1" applyBorder="1" applyAlignment="1" applyProtection="1">
      <alignment horizontal="center"/>
      <protection locked="0"/>
    </xf>
    <xf numFmtId="164" fontId="4" fillId="0" borderId="28" xfId="1" applyNumberFormat="1" applyFont="1" applyBorder="1" applyAlignment="1">
      <alignment horizontal="center"/>
    </xf>
    <xf numFmtId="0" fontId="9" fillId="4" borderId="11" xfId="0" applyFont="1" applyFill="1" applyBorder="1" applyAlignment="1">
      <alignment horizontal="center" wrapText="1"/>
    </xf>
    <xf numFmtId="0" fontId="9" fillId="4" borderId="4" xfId="0" applyFont="1" applyFill="1" applyBorder="1" applyAlignment="1">
      <alignment horizontal="center"/>
    </xf>
    <xf numFmtId="0" fontId="9" fillId="4" borderId="0" xfId="0" applyFont="1" applyFill="1" applyAlignment="1">
      <alignment horizontal="center"/>
    </xf>
    <xf numFmtId="0" fontId="9" fillId="4" borderId="5" xfId="0" applyFont="1" applyFill="1" applyBorder="1" applyAlignment="1">
      <alignment horizontal="center"/>
    </xf>
    <xf numFmtId="0" fontId="4" fillId="4" borderId="4" xfId="0" applyFont="1" applyFill="1" applyBorder="1"/>
    <xf numFmtId="0" fontId="4" fillId="4" borderId="0" xfId="0" applyFont="1" applyFill="1"/>
    <xf numFmtId="0" fontId="4" fillId="4" borderId="5" xfId="0" applyFont="1" applyFill="1" applyBorder="1"/>
    <xf numFmtId="1" fontId="4" fillId="4" borderId="5" xfId="0" applyNumberFormat="1" applyFont="1" applyFill="1" applyBorder="1" applyAlignment="1">
      <alignment horizontal="center"/>
    </xf>
    <xf numFmtId="167" fontId="4" fillId="4" borderId="17" xfId="0" applyNumberFormat="1" applyFont="1" applyFill="1" applyBorder="1" applyAlignment="1">
      <alignment horizontal="center"/>
    </xf>
    <xf numFmtId="167" fontId="4" fillId="4" borderId="1" xfId="0" applyNumberFormat="1" applyFont="1" applyFill="1" applyBorder="1" applyAlignment="1">
      <alignment horizontal="center"/>
    </xf>
    <xf numFmtId="167" fontId="4" fillId="4" borderId="0" xfId="0" applyNumberFormat="1" applyFont="1" applyFill="1" applyAlignment="1">
      <alignment horizontal="center"/>
    </xf>
    <xf numFmtId="167" fontId="4" fillId="4" borderId="4" xfId="0" applyNumberFormat="1" applyFont="1" applyFill="1" applyBorder="1" applyAlignment="1">
      <alignment horizontal="center"/>
    </xf>
    <xf numFmtId="164" fontId="4" fillId="0" borderId="42" xfId="1" applyNumberFormat="1" applyFont="1" applyBorder="1" applyAlignment="1">
      <alignment horizontal="center"/>
    </xf>
    <xf numFmtId="166" fontId="4" fillId="0" borderId="42" xfId="0" applyNumberFormat="1" applyFont="1" applyBorder="1" applyAlignment="1">
      <alignment horizontal="center"/>
    </xf>
    <xf numFmtId="164" fontId="4" fillId="0" borderId="34" xfId="1" applyNumberFormat="1" applyFont="1" applyBorder="1" applyAlignment="1">
      <alignment horizontal="center"/>
    </xf>
    <xf numFmtId="166" fontId="4" fillId="0" borderId="34" xfId="0" applyNumberFormat="1" applyFont="1" applyBorder="1" applyAlignment="1">
      <alignment horizontal="center"/>
    </xf>
    <xf numFmtId="164" fontId="4" fillId="0" borderId="53" xfId="1" applyNumberFormat="1" applyFont="1" applyBorder="1" applyAlignment="1">
      <alignment horizontal="center"/>
    </xf>
    <xf numFmtId="166" fontId="4" fillId="0" borderId="53" xfId="0" applyNumberFormat="1" applyFont="1" applyBorder="1" applyAlignment="1">
      <alignment horizontal="center"/>
    </xf>
    <xf numFmtId="1" fontId="4" fillId="4" borderId="0" xfId="0" applyNumberFormat="1" applyFont="1" applyFill="1" applyAlignment="1">
      <alignment horizontal="center"/>
    </xf>
    <xf numFmtId="1" fontId="4" fillId="4" borderId="34" xfId="0" applyNumberFormat="1" applyFont="1" applyFill="1" applyBorder="1" applyAlignment="1">
      <alignment horizontal="center"/>
    </xf>
    <xf numFmtId="1" fontId="4" fillId="4" borderId="1" xfId="0" applyNumberFormat="1" applyFont="1" applyFill="1" applyBorder="1" applyAlignment="1">
      <alignment horizontal="center"/>
    </xf>
    <xf numFmtId="166" fontId="4" fillId="4" borderId="51" xfId="0" applyNumberFormat="1" applyFont="1" applyFill="1" applyBorder="1" applyAlignment="1">
      <alignment horizontal="center"/>
    </xf>
    <xf numFmtId="166" fontId="4" fillId="4" borderId="42" xfId="0" applyNumberFormat="1" applyFont="1" applyFill="1" applyBorder="1" applyAlignment="1">
      <alignment horizontal="center"/>
    </xf>
    <xf numFmtId="1" fontId="4" fillId="4" borderId="42" xfId="0" applyNumberFormat="1" applyFont="1" applyFill="1" applyBorder="1" applyAlignment="1">
      <alignment horizontal="center"/>
    </xf>
    <xf numFmtId="166" fontId="4" fillId="4" borderId="54" xfId="0" applyNumberFormat="1" applyFont="1" applyFill="1" applyBorder="1" applyAlignment="1">
      <alignment horizontal="center"/>
    </xf>
    <xf numFmtId="166" fontId="4" fillId="4" borderId="34" xfId="0" applyNumberFormat="1" applyFont="1" applyFill="1" applyBorder="1" applyAlignment="1">
      <alignment horizontal="center"/>
    </xf>
    <xf numFmtId="166" fontId="4" fillId="4" borderId="52" xfId="0" applyNumberFormat="1" applyFont="1" applyFill="1" applyBorder="1" applyAlignment="1">
      <alignment horizontal="center"/>
    </xf>
    <xf numFmtId="166" fontId="4" fillId="4" borderId="53" xfId="0" applyNumberFormat="1" applyFont="1" applyFill="1" applyBorder="1" applyAlignment="1">
      <alignment horizontal="center"/>
    </xf>
    <xf numFmtId="1" fontId="4" fillId="4" borderId="53" xfId="0" applyNumberFormat="1" applyFont="1" applyFill="1" applyBorder="1" applyAlignment="1">
      <alignment horizontal="center"/>
    </xf>
    <xf numFmtId="167" fontId="4" fillId="4" borderId="51" xfId="0" applyNumberFormat="1" applyFont="1" applyFill="1" applyBorder="1" applyAlignment="1">
      <alignment horizontal="center"/>
    </xf>
    <xf numFmtId="167" fontId="4" fillId="4" borderId="52" xfId="0" applyNumberFormat="1" applyFont="1" applyFill="1" applyBorder="1" applyAlignment="1">
      <alignment horizontal="center"/>
    </xf>
    <xf numFmtId="0" fontId="42" fillId="0" borderId="10" xfId="0" applyFont="1" applyBorder="1" applyAlignment="1">
      <alignment horizontal="center" vertical="center" wrapText="1"/>
    </xf>
    <xf numFmtId="0" fontId="42" fillId="4" borderId="9"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9" fillId="0" borderId="6" xfId="0" applyFont="1" applyBorder="1" applyAlignment="1">
      <alignment horizontal="right" vertical="center"/>
    </xf>
    <xf numFmtId="165" fontId="9" fillId="0" borderId="7" xfId="0" applyNumberFormat="1" applyFont="1" applyBorder="1" applyAlignment="1">
      <alignment horizontal="center" vertical="center"/>
    </xf>
    <xf numFmtId="164" fontId="9" fillId="0" borderId="7" xfId="1" applyNumberFormat="1" applyFont="1" applyBorder="1" applyAlignment="1">
      <alignment horizontal="center" vertical="center"/>
    </xf>
    <xf numFmtId="3" fontId="9" fillId="0" borderId="7" xfId="1" applyNumberFormat="1" applyFont="1" applyBorder="1" applyAlignment="1">
      <alignment horizontal="center" vertical="center"/>
    </xf>
    <xf numFmtId="3" fontId="9" fillId="4" borderId="6" xfId="1" applyNumberFormat="1" applyFont="1" applyFill="1" applyBorder="1" applyAlignment="1">
      <alignment horizontal="center" vertical="center"/>
    </xf>
    <xf numFmtId="3" fontId="9" fillId="4" borderId="7" xfId="1" applyNumberFormat="1" applyFont="1" applyFill="1" applyBorder="1" applyAlignment="1">
      <alignment horizontal="center" vertical="center"/>
    </xf>
    <xf numFmtId="3" fontId="9" fillId="4" borderId="8" xfId="1" applyNumberFormat="1" applyFont="1" applyFill="1" applyBorder="1" applyAlignment="1">
      <alignment horizontal="center" vertical="center"/>
    </xf>
    <xf numFmtId="10" fontId="4" fillId="0" borderId="0" xfId="0" applyNumberFormat="1" applyFont="1" applyAlignment="1">
      <alignment vertical="center"/>
    </xf>
    <xf numFmtId="0" fontId="9" fillId="0" borderId="4" xfId="0" applyFont="1" applyBorder="1" applyAlignment="1">
      <alignment horizontal="right" vertical="center"/>
    </xf>
    <xf numFmtId="164" fontId="9" fillId="0" borderId="0" xfId="1" applyNumberFormat="1" applyFont="1" applyAlignment="1">
      <alignment horizontal="center" vertical="center"/>
    </xf>
    <xf numFmtId="3" fontId="9" fillId="0" borderId="0" xfId="1" applyNumberFormat="1" applyFont="1" applyAlignment="1">
      <alignment horizontal="center" vertical="center"/>
    </xf>
    <xf numFmtId="3" fontId="9" fillId="4" borderId="4" xfId="1" applyNumberFormat="1" applyFont="1" applyFill="1" applyBorder="1" applyAlignment="1">
      <alignment horizontal="center" vertical="center"/>
    </xf>
    <xf numFmtId="3" fontId="9" fillId="4" borderId="0" xfId="1" applyNumberFormat="1" applyFont="1" applyFill="1" applyAlignment="1">
      <alignment horizontal="center" vertical="center"/>
    </xf>
    <xf numFmtId="3" fontId="9" fillId="4" borderId="5" xfId="1" applyNumberFormat="1" applyFont="1" applyFill="1" applyBorder="1" applyAlignment="1">
      <alignment horizontal="center" vertical="center"/>
    </xf>
    <xf numFmtId="0" fontId="24" fillId="2" borderId="0" xfId="0" applyFont="1" applyFill="1" applyAlignment="1" applyProtection="1">
      <alignment horizontal="center"/>
      <protection locked="0"/>
    </xf>
    <xf numFmtId="0" fontId="43" fillId="0" borderId="0" xfId="0" applyFont="1" applyAlignment="1">
      <alignment horizontal="right"/>
    </xf>
    <xf numFmtId="0" fontId="4" fillId="5" borderId="0" xfId="0" applyFont="1" applyFill="1"/>
    <xf numFmtId="0" fontId="4" fillId="5" borderId="0" xfId="0" applyFont="1" applyFill="1" applyAlignment="1">
      <alignment vertical="center"/>
    </xf>
    <xf numFmtId="0" fontId="17" fillId="5" borderId="0" xfId="0" applyFont="1" applyFill="1" applyAlignment="1">
      <alignment horizontal="center"/>
    </xf>
    <xf numFmtId="164" fontId="18" fillId="5" borderId="0" xfId="1" applyNumberFormat="1" applyFont="1" applyFill="1" applyAlignment="1">
      <alignment horizontal="center"/>
    </xf>
    <xf numFmtId="0" fontId="44" fillId="0" borderId="0" xfId="0" applyFont="1"/>
    <xf numFmtId="164" fontId="45" fillId="0" borderId="27" xfId="1" applyNumberFormat="1" applyFont="1" applyBorder="1"/>
    <xf numFmtId="9" fontId="7" fillId="2" borderId="29" xfId="2" applyFont="1" applyFill="1" applyBorder="1" applyAlignment="1" applyProtection="1">
      <alignment horizontal="center"/>
      <protection locked="0"/>
    </xf>
    <xf numFmtId="9" fontId="4" fillId="0" borderId="29" xfId="0" applyNumberFormat="1" applyFont="1" applyBorder="1" applyAlignment="1">
      <alignment horizontal="center"/>
    </xf>
    <xf numFmtId="165" fontId="12" fillId="2" borderId="30" xfId="0" applyNumberFormat="1" applyFont="1" applyFill="1" applyBorder="1" applyAlignment="1" applyProtection="1">
      <alignment horizontal="center"/>
      <protection locked="0"/>
    </xf>
    <xf numFmtId="165" fontId="12" fillId="2" borderId="30" xfId="2" applyNumberFormat="1" applyFont="1" applyFill="1" applyBorder="1" applyAlignment="1" applyProtection="1">
      <alignment horizontal="center"/>
      <protection locked="0"/>
    </xf>
    <xf numFmtId="9" fontId="12" fillId="2" borderId="30" xfId="0" applyNumberFormat="1" applyFont="1" applyFill="1" applyBorder="1" applyAlignment="1" applyProtection="1">
      <alignment horizontal="center"/>
      <protection locked="0"/>
    </xf>
    <xf numFmtId="0" fontId="9" fillId="0" borderId="31" xfId="0" applyFont="1" applyBorder="1" applyAlignment="1">
      <alignment horizontal="center"/>
    </xf>
    <xf numFmtId="165" fontId="12" fillId="2" borderId="42" xfId="0" applyNumberFormat="1" applyFont="1" applyFill="1" applyBorder="1" applyAlignment="1" applyProtection="1">
      <alignment horizontal="center"/>
      <protection locked="0"/>
    </xf>
    <xf numFmtId="165" fontId="12" fillId="2" borderId="34" xfId="0" applyNumberFormat="1" applyFont="1" applyFill="1" applyBorder="1" applyAlignment="1" applyProtection="1">
      <alignment horizontal="center"/>
      <protection locked="0"/>
    </xf>
    <xf numFmtId="165" fontId="12" fillId="2" borderId="53" xfId="0" applyNumberFormat="1" applyFont="1" applyFill="1" applyBorder="1" applyAlignment="1" applyProtection="1">
      <alignment horizontal="center"/>
      <protection locked="0"/>
    </xf>
    <xf numFmtId="164" fontId="4" fillId="0" borderId="23" xfId="1" applyNumberFormat="1" applyFont="1" applyBorder="1"/>
    <xf numFmtId="0" fontId="7" fillId="2" borderId="55" xfId="0" applyFont="1" applyFill="1" applyBorder="1" applyAlignment="1" applyProtection="1">
      <alignment vertical="center"/>
      <protection locked="0"/>
    </xf>
    <xf numFmtId="0" fontId="7" fillId="2" borderId="56" xfId="0" applyFont="1" applyFill="1" applyBorder="1" applyAlignment="1" applyProtection="1">
      <alignment vertical="center"/>
      <protection locked="0"/>
    </xf>
    <xf numFmtId="164" fontId="7" fillId="2" borderId="57" xfId="5" applyBorder="1">
      <alignment vertical="center"/>
      <protection locked="0"/>
    </xf>
    <xf numFmtId="164" fontId="7" fillId="2" borderId="58" xfId="5" applyBorder="1">
      <alignment vertical="center"/>
      <protection locked="0"/>
    </xf>
    <xf numFmtId="0" fontId="5" fillId="9" borderId="18" xfId="3" applyFill="1"/>
    <xf numFmtId="0" fontId="5" fillId="9" borderId="19" xfId="3" applyFill="1" applyBorder="1"/>
    <xf numFmtId="0" fontId="5" fillId="9" borderId="20" xfId="3" applyFill="1" applyBorder="1"/>
    <xf numFmtId="0" fontId="6" fillId="8" borderId="21" xfId="4" applyFill="1" applyBorder="1"/>
    <xf numFmtId="0" fontId="6" fillId="8" borderId="0" xfId="4" applyFill="1"/>
    <xf numFmtId="0" fontId="6" fillId="8" borderId="22" xfId="4" applyFill="1" applyBorder="1"/>
    <xf numFmtId="0" fontId="5" fillId="0" borderId="0" xfId="3" applyFill="1" applyBorder="1"/>
    <xf numFmtId="0" fontId="5" fillId="9" borderId="0" xfId="3" applyFill="1" applyBorder="1"/>
    <xf numFmtId="0" fontId="5" fillId="9" borderId="0" xfId="3" applyFill="1" applyBorder="1" applyAlignment="1">
      <alignment vertical="center"/>
    </xf>
    <xf numFmtId="0" fontId="36" fillId="9" borderId="0" xfId="3" applyFont="1" applyFill="1" applyBorder="1" applyAlignment="1">
      <alignment vertical="center" wrapText="1"/>
    </xf>
    <xf numFmtId="0" fontId="6" fillId="8" borderId="18" xfId="4" applyFill="1" applyBorder="1" applyAlignment="1">
      <alignment vertical="center"/>
    </xf>
    <xf numFmtId="0" fontId="6" fillId="8" borderId="19" xfId="4" applyFill="1" applyBorder="1"/>
    <xf numFmtId="0" fontId="6" fillId="8" borderId="19" xfId="4" applyFill="1" applyBorder="1" applyAlignment="1">
      <alignment vertical="center"/>
    </xf>
    <xf numFmtId="0" fontId="6" fillId="8" borderId="20" xfId="4" applyFill="1" applyBorder="1"/>
    <xf numFmtId="0" fontId="6" fillId="8" borderId="18" xfId="4" applyFill="1" applyBorder="1"/>
    <xf numFmtId="0" fontId="6" fillId="8" borderId="20" xfId="4" applyFill="1" applyBorder="1" applyAlignment="1">
      <alignment vertical="center"/>
    </xf>
    <xf numFmtId="0" fontId="8" fillId="0" borderId="0" xfId="0" applyFont="1" applyAlignment="1">
      <alignment vertical="center" wrapText="1"/>
    </xf>
    <xf numFmtId="0" fontId="0" fillId="0" borderId="0" xfId="0" applyAlignment="1">
      <alignment vertical="center"/>
    </xf>
    <xf numFmtId="0" fontId="8" fillId="0" borderId="0" xfId="0" applyFont="1" applyAlignment="1">
      <alignment horizontal="left" vertical="center" wrapText="1"/>
    </xf>
    <xf numFmtId="0" fontId="38" fillId="0" borderId="0" xfId="0" applyFont="1" applyAlignment="1">
      <alignment horizontal="left" vertical="top" wrapText="1"/>
    </xf>
    <xf numFmtId="0" fontId="39" fillId="0" borderId="47" xfId="0" applyFont="1" applyBorder="1" applyAlignment="1">
      <alignment horizontal="left" vertical="top" wrapText="1"/>
    </xf>
    <xf numFmtId="0" fontId="40" fillId="0" borderId="48" xfId="0" applyFont="1" applyBorder="1" applyAlignment="1">
      <alignment horizontal="left" vertical="top" wrapText="1"/>
    </xf>
    <xf numFmtId="0" fontId="40" fillId="0" borderId="49" xfId="0" applyFont="1" applyBorder="1" applyAlignment="1">
      <alignment horizontal="left" vertical="top" wrapText="1"/>
    </xf>
    <xf numFmtId="0" fontId="39" fillId="0" borderId="45" xfId="0" applyFont="1" applyBorder="1" applyAlignment="1">
      <alignment horizontal="left" vertical="top" wrapText="1"/>
    </xf>
    <xf numFmtId="0" fontId="39" fillId="0" borderId="50" xfId="0" applyFont="1" applyBorder="1" applyAlignment="1">
      <alignment horizontal="left" vertical="top" wrapText="1"/>
    </xf>
    <xf numFmtId="0" fontId="8" fillId="0" borderId="0" xfId="0" applyFont="1" applyAlignment="1">
      <alignment vertical="center" wrapText="1"/>
    </xf>
    <xf numFmtId="0" fontId="0" fillId="0" borderId="0" xfId="0" applyAlignment="1">
      <alignment vertical="center"/>
    </xf>
    <xf numFmtId="0" fontId="8" fillId="0" borderId="4" xfId="0" applyFont="1" applyBorder="1" applyAlignment="1">
      <alignment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14" xfId="0" applyFont="1" applyBorder="1" applyAlignment="1">
      <alignment horizontal="left" vertical="center" wrapText="1"/>
    </xf>
    <xf numFmtId="0" fontId="0" fillId="0" borderId="14" xfId="0" applyBorder="1" applyAlignment="1">
      <alignment horizontal="left" vertical="center"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22" xfId="0" applyFont="1" applyBorder="1" applyAlignment="1">
      <alignment horizontal="left" vertical="top" wrapText="1"/>
    </xf>
    <xf numFmtId="0" fontId="39" fillId="0" borderId="34" xfId="0" applyFont="1" applyBorder="1" applyAlignment="1">
      <alignment horizontal="left" vertical="top" wrapText="1"/>
    </xf>
  </cellXfs>
  <cellStyles count="7">
    <cellStyle name="BudgetTable" xfId="5" xr:uid="{00000000-0005-0000-0000-000000000000}"/>
    <cellStyle name="BudgetTotal" xfId="6" xr:uid="{00000000-0005-0000-0000-000001000000}"/>
    <cellStyle name="Currency" xfId="1" builtinId="4"/>
    <cellStyle name="Header001" xfId="3" xr:uid="{00000000-0005-0000-0000-000003000000}"/>
    <cellStyle name="Normal" xfId="0" builtinId="0"/>
    <cellStyle name="Percent" xfId="2" builtinId="5"/>
    <cellStyle name="SubHeader001" xfId="4" xr:uid="{00000000-0005-0000-0000-000006000000}"/>
  </cellStyles>
  <dxfs count="7">
    <dxf>
      <font>
        <color rgb="FFFF0000"/>
      </font>
      <fill>
        <patternFill>
          <bgColor rgb="FFFFCDCD"/>
        </patternFill>
      </fill>
    </dxf>
    <dxf>
      <font>
        <color rgb="FFFF0000"/>
      </font>
      <fill>
        <patternFill>
          <bgColor rgb="FFFFC1C1"/>
        </patternFill>
      </fill>
    </dxf>
    <dxf>
      <font>
        <color rgb="FFFF0000"/>
      </font>
      <fill>
        <patternFill>
          <bgColor rgb="FFFFC5C5"/>
        </patternFill>
      </fill>
    </dxf>
    <dxf>
      <font>
        <color rgb="FFFF0000"/>
      </font>
      <fill>
        <patternFill>
          <bgColor rgb="FFFFC1C1"/>
        </patternFill>
      </fill>
    </dxf>
    <dxf>
      <font>
        <color rgb="FFFF0000"/>
      </font>
      <fill>
        <patternFill>
          <bgColor rgb="FFFFC5C5"/>
        </patternFill>
      </fill>
    </dxf>
    <dxf>
      <font>
        <color rgb="FFFF0000"/>
      </font>
      <fill>
        <patternFill>
          <bgColor rgb="FFFFC1C1"/>
        </patternFill>
      </fill>
    </dxf>
    <dxf>
      <font>
        <color rgb="FFFF0000"/>
      </font>
      <fill>
        <patternFill>
          <bgColor rgb="FFFFC5C5"/>
        </patternFill>
      </fill>
    </dxf>
  </dxfs>
  <tableStyles count="0" defaultTableStyle="TableStyleMedium2" defaultPivotStyle="PivotStyleLight16"/>
  <colors>
    <mruColors>
      <color rgb="FF479239"/>
      <color rgb="FFBBD236"/>
      <color rgb="FF5B9BD5"/>
      <color rgb="FFFFCDCD"/>
      <color rgb="FFFFC5C5"/>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84667</xdr:colOff>
      <xdr:row>29</xdr:row>
      <xdr:rowOff>15723</xdr:rowOff>
    </xdr:from>
    <xdr:to>
      <xdr:col>4</xdr:col>
      <xdr:colOff>999067</xdr:colOff>
      <xdr:row>30</xdr:row>
      <xdr:rowOff>11129</xdr:rowOff>
    </xdr:to>
    <xdr:sp macro="" textlink="">
      <xdr:nvSpPr>
        <xdr:cNvPr id="2" name="Arrow: Right 1">
          <a:extLst>
            <a:ext uri="{FF2B5EF4-FFF2-40B4-BE49-F238E27FC236}">
              <a16:creationId xmlns:a16="http://schemas.microsoft.com/office/drawing/2014/main" id="{68976C9B-FC35-47A1-8454-D8D364782C63}"/>
            </a:ext>
          </a:extLst>
        </xdr:cNvPr>
        <xdr:cNvSpPr/>
      </xdr:nvSpPr>
      <xdr:spPr>
        <a:xfrm>
          <a:off x="8559800" y="5256590"/>
          <a:ext cx="914400" cy="1816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63"/>
  <sheetViews>
    <sheetView showGridLines="0" tabSelected="1" zoomScale="90" zoomScaleNormal="90" workbookViewId="0">
      <pane ySplit="1" topLeftCell="A26" activePane="bottomLeft" state="frozen"/>
      <selection pane="bottomLeft" activeCell="AJ45" sqref="X45:AJ47"/>
    </sheetView>
  </sheetViews>
  <sheetFormatPr defaultColWidth="8.7265625" defaultRowHeight="14" x14ac:dyDescent="0.3"/>
  <cols>
    <col min="1" max="1" width="8.7265625" style="6"/>
    <col min="2" max="2" width="17.7265625" style="6" customWidth="1"/>
    <col min="3" max="4" width="8.7265625" style="6"/>
    <col min="5" max="5" width="23.1796875" style="79" customWidth="1"/>
    <col min="6" max="17" width="13.7265625" style="6" customWidth="1"/>
    <col min="18" max="18" width="19.7265625" style="36" customWidth="1"/>
    <col min="19" max="16384" width="8.7265625" style="6"/>
  </cols>
  <sheetData>
    <row r="1" spans="2:18" s="320" customFormat="1" ht="23.5" thickBot="1" x14ac:dyDescent="0.55000000000000004">
      <c r="E1" s="321"/>
      <c r="F1" s="322" t="s">
        <v>0</v>
      </c>
      <c r="G1" s="322" t="s">
        <v>1</v>
      </c>
      <c r="H1" s="322" t="s">
        <v>2</v>
      </c>
      <c r="I1" s="322" t="s">
        <v>3</v>
      </c>
      <c r="J1" s="322" t="s">
        <v>4</v>
      </c>
      <c r="K1" s="322" t="s">
        <v>5</v>
      </c>
      <c r="L1" s="322" t="s">
        <v>6</v>
      </c>
      <c r="M1" s="322" t="s">
        <v>7</v>
      </c>
      <c r="N1" s="322" t="s">
        <v>8</v>
      </c>
      <c r="O1" s="322" t="s">
        <v>9</v>
      </c>
      <c r="P1" s="322" t="s">
        <v>10</v>
      </c>
      <c r="Q1" s="322" t="s">
        <v>11</v>
      </c>
      <c r="R1" s="323" t="s">
        <v>12</v>
      </c>
    </row>
    <row r="2" spans="2:18" ht="33" thickTop="1" x14ac:dyDescent="0.65">
      <c r="B2" s="340" t="s">
        <v>13</v>
      </c>
      <c r="C2" s="341"/>
      <c r="D2" s="341"/>
      <c r="E2" s="341"/>
      <c r="F2" s="341"/>
      <c r="G2" s="341"/>
      <c r="H2" s="341"/>
      <c r="I2" s="341"/>
      <c r="J2" s="341"/>
      <c r="K2" s="341"/>
      <c r="L2" s="341"/>
      <c r="M2" s="341"/>
      <c r="N2" s="341"/>
      <c r="O2" s="341"/>
      <c r="P2" s="341"/>
      <c r="Q2" s="341"/>
      <c r="R2" s="342"/>
    </row>
    <row r="3" spans="2:18" ht="18" x14ac:dyDescent="0.4">
      <c r="B3" s="343" t="s">
        <v>14</v>
      </c>
      <c r="C3" s="344"/>
      <c r="D3" s="344"/>
      <c r="E3" s="344"/>
      <c r="F3" s="344"/>
      <c r="G3" s="344"/>
      <c r="H3" s="344"/>
      <c r="I3" s="344"/>
      <c r="J3" s="344"/>
      <c r="K3" s="344"/>
      <c r="L3" s="344"/>
      <c r="M3" s="344"/>
      <c r="N3" s="344"/>
      <c r="O3" s="344"/>
      <c r="P3" s="344"/>
      <c r="Q3" s="344"/>
      <c r="R3" s="345"/>
    </row>
    <row r="4" spans="2:18" x14ac:dyDescent="0.3">
      <c r="B4" s="65"/>
      <c r="E4" s="81" t="s">
        <v>15</v>
      </c>
      <c r="F4" s="77">
        <v>25</v>
      </c>
      <c r="G4" s="77">
        <v>0</v>
      </c>
      <c r="H4" s="77">
        <v>0</v>
      </c>
      <c r="I4" s="77">
        <v>0</v>
      </c>
      <c r="J4" s="77">
        <v>0</v>
      </c>
      <c r="K4" s="77">
        <v>0</v>
      </c>
      <c r="L4" s="77">
        <v>0</v>
      </c>
      <c r="M4" s="77">
        <v>0</v>
      </c>
      <c r="N4" s="77">
        <v>0</v>
      </c>
      <c r="O4" s="77">
        <v>0</v>
      </c>
      <c r="P4" s="77">
        <v>0</v>
      </c>
      <c r="Q4" s="77">
        <v>0</v>
      </c>
      <c r="R4" s="325">
        <f t="shared" ref="R4:R25" si="0">SUM(F4:Q4)</f>
        <v>25</v>
      </c>
    </row>
    <row r="5" spans="2:18" x14ac:dyDescent="0.3">
      <c r="B5" s="66"/>
      <c r="E5" s="81" t="s">
        <v>16</v>
      </c>
      <c r="F5" s="77">
        <v>0</v>
      </c>
      <c r="G5" s="77">
        <v>0</v>
      </c>
      <c r="H5" s="77">
        <v>0</v>
      </c>
      <c r="I5" s="77">
        <v>0</v>
      </c>
      <c r="J5" s="77">
        <v>0</v>
      </c>
      <c r="K5" s="77">
        <v>0</v>
      </c>
      <c r="L5" s="77">
        <v>0</v>
      </c>
      <c r="M5" s="77">
        <v>0</v>
      </c>
      <c r="N5" s="77">
        <v>0</v>
      </c>
      <c r="O5" s="77">
        <v>0</v>
      </c>
      <c r="P5" s="77">
        <v>0</v>
      </c>
      <c r="Q5" s="77">
        <v>0</v>
      </c>
      <c r="R5" s="325">
        <f t="shared" si="0"/>
        <v>0</v>
      </c>
    </row>
    <row r="6" spans="2:18" ht="18" x14ac:dyDescent="0.4">
      <c r="B6" s="343" t="s">
        <v>17</v>
      </c>
      <c r="C6" s="344"/>
      <c r="D6" s="344"/>
      <c r="E6" s="344"/>
      <c r="F6" s="344"/>
      <c r="G6" s="344"/>
      <c r="H6" s="344"/>
      <c r="I6" s="344"/>
      <c r="J6" s="344"/>
      <c r="K6" s="344"/>
      <c r="L6" s="344"/>
      <c r="M6" s="344"/>
      <c r="N6" s="344"/>
      <c r="O6" s="344"/>
      <c r="P6" s="344"/>
      <c r="Q6" s="344"/>
      <c r="R6" s="345"/>
    </row>
    <row r="7" spans="2:18" x14ac:dyDescent="0.3">
      <c r="B7" s="65"/>
      <c r="E7" s="81" t="s">
        <v>18</v>
      </c>
      <c r="F7" s="83">
        <v>0</v>
      </c>
      <c r="G7" s="83">
        <v>0</v>
      </c>
      <c r="H7" s="83">
        <v>0</v>
      </c>
      <c r="I7" s="83">
        <v>0</v>
      </c>
      <c r="J7" s="83">
        <v>0</v>
      </c>
      <c r="K7" s="83">
        <v>0</v>
      </c>
      <c r="L7" s="83">
        <v>0</v>
      </c>
      <c r="M7" s="83">
        <v>0</v>
      </c>
      <c r="N7" s="83">
        <v>0</v>
      </c>
      <c r="O7" s="83">
        <v>0</v>
      </c>
      <c r="P7" s="83">
        <v>0</v>
      </c>
      <c r="Q7" s="83">
        <v>0</v>
      </c>
      <c r="R7" s="86">
        <f t="shared" si="0"/>
        <v>0</v>
      </c>
    </row>
    <row r="8" spans="2:18" x14ac:dyDescent="0.3">
      <c r="B8" s="66"/>
      <c r="E8" s="81" t="s">
        <v>19</v>
      </c>
      <c r="F8" s="83">
        <v>0</v>
      </c>
      <c r="G8" s="83">
        <v>0</v>
      </c>
      <c r="H8" s="83">
        <v>0</v>
      </c>
      <c r="I8" s="83">
        <v>0</v>
      </c>
      <c r="J8" s="83">
        <v>0</v>
      </c>
      <c r="K8" s="83">
        <v>0</v>
      </c>
      <c r="L8" s="83">
        <v>0</v>
      </c>
      <c r="M8" s="83">
        <v>0</v>
      </c>
      <c r="N8" s="83">
        <v>0</v>
      </c>
      <c r="O8" s="83">
        <v>0</v>
      </c>
      <c r="P8" s="83">
        <v>0</v>
      </c>
      <c r="Q8" s="83">
        <v>0</v>
      </c>
      <c r="R8" s="86">
        <f t="shared" si="0"/>
        <v>0</v>
      </c>
    </row>
    <row r="9" spans="2:18" x14ac:dyDescent="0.3">
      <c r="B9" s="66"/>
      <c r="E9" s="81" t="s">
        <v>20</v>
      </c>
      <c r="F9" s="83">
        <v>0</v>
      </c>
      <c r="G9" s="83">
        <v>0</v>
      </c>
      <c r="H9" s="83">
        <v>0</v>
      </c>
      <c r="I9" s="83">
        <v>0</v>
      </c>
      <c r="J9" s="83">
        <v>0</v>
      </c>
      <c r="K9" s="83">
        <v>0</v>
      </c>
      <c r="L9" s="83">
        <v>0</v>
      </c>
      <c r="M9" s="83">
        <v>0</v>
      </c>
      <c r="N9" s="83">
        <v>0</v>
      </c>
      <c r="O9" s="83">
        <v>0</v>
      </c>
      <c r="P9" s="83">
        <v>0</v>
      </c>
      <c r="Q9" s="83">
        <v>0</v>
      </c>
      <c r="R9" s="86">
        <f t="shared" si="0"/>
        <v>0</v>
      </c>
    </row>
    <row r="10" spans="2:18" x14ac:dyDescent="0.3">
      <c r="B10" s="66"/>
      <c r="E10" s="81" t="s">
        <v>21</v>
      </c>
      <c r="F10" s="83">
        <v>0</v>
      </c>
      <c r="G10" s="83">
        <v>0</v>
      </c>
      <c r="H10" s="83">
        <v>0</v>
      </c>
      <c r="I10" s="83">
        <v>0</v>
      </c>
      <c r="J10" s="83">
        <v>0</v>
      </c>
      <c r="K10" s="83">
        <v>0</v>
      </c>
      <c r="L10" s="83">
        <v>0</v>
      </c>
      <c r="M10" s="83">
        <v>0</v>
      </c>
      <c r="N10" s="83">
        <v>0</v>
      </c>
      <c r="O10" s="83">
        <v>0</v>
      </c>
      <c r="P10" s="83">
        <v>0</v>
      </c>
      <c r="Q10" s="83">
        <v>0</v>
      </c>
      <c r="R10" s="86">
        <f>SUM(F10:Q10)</f>
        <v>0</v>
      </c>
    </row>
    <row r="11" spans="2:18" x14ac:dyDescent="0.3">
      <c r="B11" s="66"/>
      <c r="E11" s="81" t="s">
        <v>22</v>
      </c>
      <c r="F11" s="83">
        <v>0</v>
      </c>
      <c r="G11" s="83">
        <v>0</v>
      </c>
      <c r="H11" s="83">
        <v>0</v>
      </c>
      <c r="I11" s="83">
        <v>0</v>
      </c>
      <c r="J11" s="83">
        <v>0</v>
      </c>
      <c r="K11" s="83">
        <v>0</v>
      </c>
      <c r="L11" s="83">
        <v>0</v>
      </c>
      <c r="M11" s="83">
        <v>0</v>
      </c>
      <c r="N11" s="83">
        <v>0</v>
      </c>
      <c r="O11" s="83">
        <v>0</v>
      </c>
      <c r="P11" s="83">
        <v>0</v>
      </c>
      <c r="Q11" s="83">
        <v>0</v>
      </c>
      <c r="R11" s="86">
        <f>SUM(F11:Q11)</f>
        <v>0</v>
      </c>
    </row>
    <row r="12" spans="2:18" x14ac:dyDescent="0.3">
      <c r="B12" s="66"/>
      <c r="E12" s="81" t="s">
        <v>23</v>
      </c>
      <c r="F12" s="83">
        <v>0</v>
      </c>
      <c r="G12" s="83">
        <v>0</v>
      </c>
      <c r="H12" s="83">
        <v>0</v>
      </c>
      <c r="I12" s="83">
        <v>0</v>
      </c>
      <c r="J12" s="83">
        <v>0</v>
      </c>
      <c r="K12" s="83">
        <v>0</v>
      </c>
      <c r="L12" s="83">
        <v>0</v>
      </c>
      <c r="M12" s="83">
        <v>0</v>
      </c>
      <c r="N12" s="83">
        <v>0</v>
      </c>
      <c r="O12" s="83">
        <v>0</v>
      </c>
      <c r="P12" s="83">
        <v>0</v>
      </c>
      <c r="Q12" s="83">
        <v>0</v>
      </c>
      <c r="R12" s="86">
        <f>SUM(F12:Q12)</f>
        <v>0</v>
      </c>
    </row>
    <row r="13" spans="2:18" ht="18" x14ac:dyDescent="0.4">
      <c r="B13" s="343" t="s">
        <v>24</v>
      </c>
      <c r="C13" s="344"/>
      <c r="D13" s="344"/>
      <c r="E13" s="344"/>
      <c r="F13" s="344"/>
      <c r="G13" s="344"/>
      <c r="H13" s="344"/>
      <c r="I13" s="344"/>
      <c r="J13" s="344"/>
      <c r="K13" s="344"/>
      <c r="L13" s="344"/>
      <c r="M13" s="344"/>
      <c r="N13" s="344"/>
      <c r="O13" s="344"/>
      <c r="P13" s="344"/>
      <c r="Q13" s="344"/>
      <c r="R13" s="345"/>
    </row>
    <row r="14" spans="2:18" x14ac:dyDescent="0.3">
      <c r="B14" s="65"/>
      <c r="E14" s="81" t="s">
        <v>25</v>
      </c>
      <c r="F14" s="83">
        <v>0</v>
      </c>
      <c r="G14" s="83">
        <v>0</v>
      </c>
      <c r="H14" s="83">
        <v>0</v>
      </c>
      <c r="I14" s="83">
        <v>0</v>
      </c>
      <c r="J14" s="83">
        <v>0</v>
      </c>
      <c r="K14" s="83">
        <v>0</v>
      </c>
      <c r="L14" s="83">
        <v>0</v>
      </c>
      <c r="M14" s="83">
        <v>0</v>
      </c>
      <c r="N14" s="83">
        <v>0</v>
      </c>
      <c r="O14" s="83">
        <v>0</v>
      </c>
      <c r="P14" s="83">
        <v>0</v>
      </c>
      <c r="Q14" s="83">
        <v>0</v>
      </c>
      <c r="R14" s="84">
        <f t="shared" si="0"/>
        <v>0</v>
      </c>
    </row>
    <row r="15" spans="2:18" x14ac:dyDescent="0.3">
      <c r="B15" s="66"/>
      <c r="E15" s="81" t="s">
        <v>26</v>
      </c>
      <c r="F15" s="83">
        <v>0</v>
      </c>
      <c r="G15" s="83">
        <v>0</v>
      </c>
      <c r="H15" s="83">
        <v>0</v>
      </c>
      <c r="I15" s="83">
        <v>0</v>
      </c>
      <c r="J15" s="83">
        <v>0</v>
      </c>
      <c r="K15" s="83">
        <v>0</v>
      </c>
      <c r="L15" s="83">
        <v>0</v>
      </c>
      <c r="M15" s="83">
        <v>0</v>
      </c>
      <c r="N15" s="83">
        <v>0</v>
      </c>
      <c r="O15" s="83">
        <v>0</v>
      </c>
      <c r="P15" s="83">
        <v>0</v>
      </c>
      <c r="Q15" s="83">
        <v>0</v>
      </c>
      <c r="R15" s="84">
        <f>SUM(F15:Q15)</f>
        <v>0</v>
      </c>
    </row>
    <row r="16" spans="2:18" x14ac:dyDescent="0.3">
      <c r="B16" s="66"/>
      <c r="E16" s="81" t="s">
        <v>27</v>
      </c>
      <c r="F16" s="83">
        <v>0</v>
      </c>
      <c r="G16" s="83">
        <v>0</v>
      </c>
      <c r="H16" s="83">
        <v>0</v>
      </c>
      <c r="I16" s="83">
        <v>0</v>
      </c>
      <c r="J16" s="83">
        <v>0</v>
      </c>
      <c r="K16" s="83">
        <v>0</v>
      </c>
      <c r="L16" s="83">
        <v>0</v>
      </c>
      <c r="M16" s="83">
        <v>0</v>
      </c>
      <c r="N16" s="83">
        <v>0</v>
      </c>
      <c r="O16" s="83">
        <v>0</v>
      </c>
      <c r="P16" s="83">
        <v>0</v>
      </c>
      <c r="Q16" s="83">
        <v>0</v>
      </c>
      <c r="R16" s="84">
        <f t="shared" si="0"/>
        <v>0</v>
      </c>
    </row>
    <row r="17" spans="2:26" ht="18" x14ac:dyDescent="0.4">
      <c r="B17" s="343" t="s">
        <v>28</v>
      </c>
      <c r="C17" s="344"/>
      <c r="D17" s="344"/>
      <c r="E17" s="344"/>
      <c r="F17" s="344"/>
      <c r="G17" s="344"/>
      <c r="H17" s="344"/>
      <c r="I17" s="344"/>
      <c r="J17" s="344"/>
      <c r="K17" s="344"/>
      <c r="L17" s="344"/>
      <c r="M17" s="344"/>
      <c r="N17" s="344"/>
      <c r="O17" s="344"/>
      <c r="P17" s="344"/>
      <c r="Q17" s="344"/>
      <c r="R17" s="345"/>
    </row>
    <row r="18" spans="2:26" x14ac:dyDescent="0.3">
      <c r="B18" s="65"/>
      <c r="E18" s="81" t="s">
        <v>29</v>
      </c>
      <c r="F18" s="83">
        <v>0</v>
      </c>
      <c r="G18" s="83">
        <v>0</v>
      </c>
      <c r="H18" s="83">
        <v>0</v>
      </c>
      <c r="I18" s="83">
        <v>0</v>
      </c>
      <c r="J18" s="83">
        <v>0</v>
      </c>
      <c r="K18" s="83">
        <v>0</v>
      </c>
      <c r="L18" s="83">
        <v>0</v>
      </c>
      <c r="M18" s="83">
        <v>0</v>
      </c>
      <c r="N18" s="83">
        <v>0</v>
      </c>
      <c r="O18" s="83">
        <v>0</v>
      </c>
      <c r="P18" s="83">
        <v>0</v>
      </c>
      <c r="Q18" s="83">
        <v>0</v>
      </c>
      <c r="R18" s="87">
        <f t="shared" si="0"/>
        <v>0</v>
      </c>
    </row>
    <row r="19" spans="2:26" x14ac:dyDescent="0.3">
      <c r="B19" s="66"/>
      <c r="E19" s="81" t="s">
        <v>30</v>
      </c>
      <c r="F19" s="83">
        <v>0</v>
      </c>
      <c r="G19" s="83">
        <v>0</v>
      </c>
      <c r="H19" s="83">
        <v>0</v>
      </c>
      <c r="I19" s="83">
        <v>0</v>
      </c>
      <c r="J19" s="83">
        <v>0</v>
      </c>
      <c r="K19" s="83">
        <v>0</v>
      </c>
      <c r="L19" s="83">
        <v>0</v>
      </c>
      <c r="M19" s="83">
        <v>0</v>
      </c>
      <c r="N19" s="83">
        <v>0</v>
      </c>
      <c r="O19" s="83">
        <v>0</v>
      </c>
      <c r="P19" s="83">
        <v>0</v>
      </c>
      <c r="Q19" s="83">
        <v>0</v>
      </c>
      <c r="R19" s="87">
        <f t="shared" si="0"/>
        <v>0</v>
      </c>
    </row>
    <row r="20" spans="2:26" x14ac:dyDescent="0.3">
      <c r="B20" s="66"/>
      <c r="E20" s="81" t="s">
        <v>31</v>
      </c>
      <c r="F20" s="83">
        <v>0</v>
      </c>
      <c r="G20" s="83">
        <v>0</v>
      </c>
      <c r="H20" s="83">
        <v>0</v>
      </c>
      <c r="I20" s="83">
        <v>0</v>
      </c>
      <c r="J20" s="83">
        <v>0</v>
      </c>
      <c r="K20" s="83">
        <v>0</v>
      </c>
      <c r="L20" s="83">
        <v>0</v>
      </c>
      <c r="M20" s="83">
        <v>0</v>
      </c>
      <c r="N20" s="83">
        <v>0</v>
      </c>
      <c r="O20" s="83">
        <v>0</v>
      </c>
      <c r="P20" s="83">
        <v>0</v>
      </c>
      <c r="Q20" s="83">
        <v>0</v>
      </c>
      <c r="R20" s="87">
        <f t="shared" si="0"/>
        <v>0</v>
      </c>
    </row>
    <row r="21" spans="2:26" x14ac:dyDescent="0.3">
      <c r="B21" s="66"/>
      <c r="E21" s="81" t="s">
        <v>32</v>
      </c>
      <c r="F21" s="83">
        <v>0</v>
      </c>
      <c r="G21" s="83">
        <v>0</v>
      </c>
      <c r="H21" s="83">
        <v>0</v>
      </c>
      <c r="I21" s="83">
        <v>0</v>
      </c>
      <c r="J21" s="83">
        <v>0</v>
      </c>
      <c r="K21" s="83">
        <v>0</v>
      </c>
      <c r="L21" s="83">
        <v>0</v>
      </c>
      <c r="M21" s="83">
        <v>0</v>
      </c>
      <c r="N21" s="83">
        <v>0</v>
      </c>
      <c r="O21" s="83">
        <v>0</v>
      </c>
      <c r="P21" s="83">
        <v>0</v>
      </c>
      <c r="Q21" s="83">
        <v>0</v>
      </c>
      <c r="R21" s="87">
        <f t="shared" si="0"/>
        <v>0</v>
      </c>
    </row>
    <row r="22" spans="2:26" x14ac:dyDescent="0.3">
      <c r="B22" s="66"/>
      <c r="E22" s="81" t="s">
        <v>33</v>
      </c>
      <c r="F22" s="83">
        <v>0</v>
      </c>
      <c r="G22" s="83">
        <v>0</v>
      </c>
      <c r="H22" s="83">
        <v>0</v>
      </c>
      <c r="I22" s="83">
        <v>0</v>
      </c>
      <c r="J22" s="83">
        <v>0</v>
      </c>
      <c r="K22" s="83">
        <v>0</v>
      </c>
      <c r="L22" s="83">
        <v>0</v>
      </c>
      <c r="M22" s="83">
        <v>0</v>
      </c>
      <c r="N22" s="83">
        <v>0</v>
      </c>
      <c r="O22" s="83">
        <v>0</v>
      </c>
      <c r="P22" s="83">
        <v>0</v>
      </c>
      <c r="Q22" s="83">
        <v>0</v>
      </c>
      <c r="R22" s="87">
        <f>SUM(F22:Q22)</f>
        <v>0</v>
      </c>
    </row>
    <row r="23" spans="2:26" x14ac:dyDescent="0.3">
      <c r="B23" s="66"/>
      <c r="E23" s="81" t="s">
        <v>34</v>
      </c>
      <c r="F23" s="83">
        <v>0</v>
      </c>
      <c r="G23" s="83">
        <v>0</v>
      </c>
      <c r="H23" s="83">
        <v>0</v>
      </c>
      <c r="I23" s="83">
        <v>0</v>
      </c>
      <c r="J23" s="83">
        <v>0</v>
      </c>
      <c r="K23" s="83">
        <v>0</v>
      </c>
      <c r="L23" s="83">
        <v>0</v>
      </c>
      <c r="M23" s="83">
        <v>0</v>
      </c>
      <c r="N23" s="83">
        <v>0</v>
      </c>
      <c r="O23" s="83">
        <v>0</v>
      </c>
      <c r="P23" s="83">
        <v>0</v>
      </c>
      <c r="Q23" s="83">
        <v>0</v>
      </c>
      <c r="R23" s="87">
        <f>SUM(F23:Q23)</f>
        <v>0</v>
      </c>
    </row>
    <row r="24" spans="2:26" s="79" customFormat="1" ht="15" customHeight="1" x14ac:dyDescent="0.35">
      <c r="B24" s="78"/>
      <c r="E24" s="88" t="s">
        <v>35</v>
      </c>
      <c r="F24" s="83">
        <v>0</v>
      </c>
      <c r="G24" s="83">
        <v>0</v>
      </c>
      <c r="H24" s="83">
        <v>0</v>
      </c>
      <c r="I24" s="83">
        <v>0</v>
      </c>
      <c r="J24" s="83">
        <v>0</v>
      </c>
      <c r="K24" s="83">
        <v>0</v>
      </c>
      <c r="L24" s="83">
        <v>0</v>
      </c>
      <c r="M24" s="83">
        <v>0</v>
      </c>
      <c r="N24" s="83">
        <v>0</v>
      </c>
      <c r="O24" s="83">
        <v>0</v>
      </c>
      <c r="P24" s="83">
        <v>0</v>
      </c>
      <c r="Q24" s="83">
        <v>0</v>
      </c>
      <c r="R24" s="87">
        <f t="shared" si="0"/>
        <v>0</v>
      </c>
    </row>
    <row r="25" spans="2:26" s="79" customFormat="1" ht="15" customHeight="1" x14ac:dyDescent="0.35">
      <c r="B25" s="78"/>
      <c r="E25" s="88" t="s">
        <v>35</v>
      </c>
      <c r="F25" s="83">
        <v>0</v>
      </c>
      <c r="G25" s="83">
        <v>0</v>
      </c>
      <c r="H25" s="83">
        <v>0</v>
      </c>
      <c r="I25" s="83">
        <v>0</v>
      </c>
      <c r="J25" s="83">
        <v>0</v>
      </c>
      <c r="K25" s="83">
        <v>0</v>
      </c>
      <c r="L25" s="83">
        <v>0</v>
      </c>
      <c r="M25" s="83">
        <v>0</v>
      </c>
      <c r="N25" s="83">
        <v>0</v>
      </c>
      <c r="O25" s="83">
        <v>0</v>
      </c>
      <c r="P25" s="83">
        <v>0</v>
      </c>
      <c r="Q25" s="83">
        <v>0</v>
      </c>
      <c r="R25" s="87">
        <f t="shared" si="0"/>
        <v>0</v>
      </c>
    </row>
    <row r="26" spans="2:26" s="79" customFormat="1" ht="15" customHeight="1" x14ac:dyDescent="0.35">
      <c r="B26" s="78"/>
      <c r="E26" s="88" t="s">
        <v>35</v>
      </c>
      <c r="F26" s="83">
        <v>0</v>
      </c>
      <c r="G26" s="83">
        <v>0</v>
      </c>
      <c r="H26" s="83">
        <v>0</v>
      </c>
      <c r="I26" s="83">
        <v>0</v>
      </c>
      <c r="J26" s="83">
        <v>0</v>
      </c>
      <c r="K26" s="83">
        <v>0</v>
      </c>
      <c r="L26" s="83">
        <v>0</v>
      </c>
      <c r="M26" s="83">
        <v>0</v>
      </c>
      <c r="N26" s="83">
        <v>0</v>
      </c>
      <c r="O26" s="83">
        <v>0</v>
      </c>
      <c r="P26" s="83">
        <v>0</v>
      </c>
      <c r="Q26" s="83">
        <v>0</v>
      </c>
      <c r="R26" s="87">
        <f>SUM(F26:Q26)</f>
        <v>0</v>
      </c>
      <c r="Z26" s="80" t="s">
        <v>36</v>
      </c>
    </row>
    <row r="27" spans="2:26" ht="18" x14ac:dyDescent="0.4">
      <c r="B27" s="343" t="s">
        <v>37</v>
      </c>
      <c r="C27" s="344"/>
      <c r="D27" s="344"/>
      <c r="E27" s="344"/>
      <c r="F27" s="344"/>
      <c r="G27" s="344"/>
      <c r="H27" s="344"/>
      <c r="I27" s="344"/>
      <c r="J27" s="344"/>
      <c r="K27" s="344"/>
      <c r="L27" s="344"/>
      <c r="M27" s="344"/>
      <c r="N27" s="344"/>
      <c r="O27" s="344"/>
      <c r="P27" s="344"/>
      <c r="Q27" s="344"/>
      <c r="R27" s="345"/>
    </row>
    <row r="28" spans="2:26" x14ac:dyDescent="0.3">
      <c r="B28" s="65"/>
      <c r="E28" s="81" t="s">
        <v>38</v>
      </c>
      <c r="F28" s="83">
        <v>0</v>
      </c>
      <c r="G28" s="83">
        <v>0</v>
      </c>
      <c r="H28" s="83">
        <v>0</v>
      </c>
      <c r="I28" s="83">
        <v>0</v>
      </c>
      <c r="J28" s="83">
        <v>0</v>
      </c>
      <c r="K28" s="83">
        <v>0</v>
      </c>
      <c r="L28" s="83">
        <v>0</v>
      </c>
      <c r="M28" s="83">
        <v>0</v>
      </c>
      <c r="N28" s="83">
        <v>0</v>
      </c>
      <c r="O28" s="83">
        <v>0</v>
      </c>
      <c r="P28" s="83">
        <v>0</v>
      </c>
      <c r="Q28" s="83">
        <v>0</v>
      </c>
      <c r="R28" s="84">
        <f>SUM(F28:Q28)</f>
        <v>0</v>
      </c>
    </row>
    <row r="29" spans="2:26" x14ac:dyDescent="0.3">
      <c r="B29" s="66"/>
      <c r="E29" s="81" t="s">
        <v>39</v>
      </c>
      <c r="F29" s="83">
        <v>0</v>
      </c>
      <c r="G29" s="83">
        <v>0</v>
      </c>
      <c r="H29" s="83">
        <v>0</v>
      </c>
      <c r="I29" s="83">
        <v>0</v>
      </c>
      <c r="J29" s="83">
        <v>0</v>
      </c>
      <c r="K29" s="83">
        <v>0</v>
      </c>
      <c r="L29" s="83">
        <v>0</v>
      </c>
      <c r="M29" s="83">
        <v>0</v>
      </c>
      <c r="N29" s="83">
        <v>0</v>
      </c>
      <c r="O29" s="83">
        <v>0</v>
      </c>
      <c r="P29" s="83">
        <v>0</v>
      </c>
      <c r="Q29" s="83">
        <v>0</v>
      </c>
      <c r="R29" s="84">
        <f>SUM(F29:Q29)</f>
        <v>0</v>
      </c>
    </row>
    <row r="30" spans="2:26" x14ac:dyDescent="0.3">
      <c r="B30" s="66"/>
      <c r="E30" s="88" t="s">
        <v>35</v>
      </c>
      <c r="F30" s="83">
        <v>0</v>
      </c>
      <c r="G30" s="83">
        <v>0</v>
      </c>
      <c r="H30" s="83">
        <v>0</v>
      </c>
      <c r="I30" s="83">
        <v>0</v>
      </c>
      <c r="J30" s="83">
        <v>0</v>
      </c>
      <c r="K30" s="83">
        <v>0</v>
      </c>
      <c r="L30" s="83">
        <v>0</v>
      </c>
      <c r="M30" s="83">
        <v>0</v>
      </c>
      <c r="N30" s="83">
        <v>0</v>
      </c>
      <c r="O30" s="83">
        <v>0</v>
      </c>
      <c r="P30" s="83">
        <v>0</v>
      </c>
      <c r="Q30" s="83">
        <v>0</v>
      </c>
      <c r="R30" s="84">
        <f>SUM(F30:Q30)</f>
        <v>0</v>
      </c>
    </row>
    <row r="31" spans="2:26" x14ac:dyDescent="0.3">
      <c r="B31" s="66"/>
      <c r="E31" s="88" t="s">
        <v>35</v>
      </c>
      <c r="F31" s="83">
        <v>0</v>
      </c>
      <c r="G31" s="83">
        <v>0</v>
      </c>
      <c r="H31" s="83">
        <v>0</v>
      </c>
      <c r="I31" s="83">
        <v>0</v>
      </c>
      <c r="J31" s="83">
        <v>0</v>
      </c>
      <c r="K31" s="83">
        <v>0</v>
      </c>
      <c r="L31" s="83">
        <v>0</v>
      </c>
      <c r="M31" s="83">
        <v>0</v>
      </c>
      <c r="N31" s="83">
        <v>0</v>
      </c>
      <c r="O31" s="83">
        <v>0</v>
      </c>
      <c r="P31" s="83">
        <v>0</v>
      </c>
      <c r="Q31" s="83">
        <v>0</v>
      </c>
      <c r="R31" s="84">
        <f>SUM(F31:Q31)</f>
        <v>0</v>
      </c>
    </row>
    <row r="32" spans="2:26" x14ac:dyDescent="0.3">
      <c r="B32" s="66"/>
      <c r="E32" s="88" t="s">
        <v>35</v>
      </c>
      <c r="F32" s="83">
        <v>0</v>
      </c>
      <c r="G32" s="83">
        <v>0</v>
      </c>
      <c r="H32" s="83">
        <v>0</v>
      </c>
      <c r="I32" s="83">
        <v>0</v>
      </c>
      <c r="J32" s="83">
        <v>0</v>
      </c>
      <c r="K32" s="83">
        <v>0</v>
      </c>
      <c r="L32" s="83">
        <v>0</v>
      </c>
      <c r="M32" s="83">
        <v>0</v>
      </c>
      <c r="N32" s="83">
        <v>0</v>
      </c>
      <c r="O32" s="83">
        <v>0</v>
      </c>
      <c r="P32" s="83">
        <v>0</v>
      </c>
      <c r="Q32" s="83">
        <v>0</v>
      </c>
      <c r="R32" s="84">
        <f>SUM(F32:Q32)</f>
        <v>0</v>
      </c>
    </row>
    <row r="33" spans="2:18" ht="14.5" thickBot="1" x14ac:dyDescent="0.35">
      <c r="B33" s="66"/>
      <c r="F33" s="35"/>
      <c r="G33" s="35"/>
      <c r="H33" s="35"/>
      <c r="I33" s="35"/>
      <c r="J33" s="35"/>
      <c r="K33" s="35"/>
      <c r="L33" s="35"/>
      <c r="M33" s="35"/>
      <c r="N33" s="35"/>
      <c r="O33" s="35"/>
      <c r="P33" s="35"/>
      <c r="Q33" s="35"/>
      <c r="R33" s="335"/>
    </row>
    <row r="34" spans="2:18" ht="21" thickTop="1" thickBot="1" x14ac:dyDescent="0.45">
      <c r="B34" s="69"/>
      <c r="C34" s="70"/>
      <c r="D34" s="70"/>
      <c r="E34" s="82" t="s">
        <v>40</v>
      </c>
      <c r="F34" s="71">
        <f t="shared" ref="F34:Q34" si="1">SUM(F4:F26,F28:F32)</f>
        <v>25</v>
      </c>
      <c r="G34" s="71">
        <f t="shared" si="1"/>
        <v>0</v>
      </c>
      <c r="H34" s="71">
        <f t="shared" si="1"/>
        <v>0</v>
      </c>
      <c r="I34" s="71">
        <f t="shared" si="1"/>
        <v>0</v>
      </c>
      <c r="J34" s="71">
        <f t="shared" si="1"/>
        <v>0</v>
      </c>
      <c r="K34" s="71">
        <f t="shared" si="1"/>
        <v>0</v>
      </c>
      <c r="L34" s="71">
        <f t="shared" si="1"/>
        <v>0</v>
      </c>
      <c r="M34" s="71">
        <f t="shared" si="1"/>
        <v>0</v>
      </c>
      <c r="N34" s="71">
        <f t="shared" si="1"/>
        <v>0</v>
      </c>
      <c r="O34" s="71">
        <f t="shared" si="1"/>
        <v>0</v>
      </c>
      <c r="P34" s="71">
        <f t="shared" si="1"/>
        <v>0</v>
      </c>
      <c r="Q34" s="71">
        <f t="shared" si="1"/>
        <v>0</v>
      </c>
      <c r="R34" s="72">
        <f>SUM(R4:R32,R13,R17,R27)</f>
        <v>25</v>
      </c>
    </row>
    <row r="35" spans="2:18" ht="20.5" thickTop="1" x14ac:dyDescent="0.4">
      <c r="E35" s="85"/>
      <c r="F35" s="67"/>
      <c r="G35" s="67"/>
      <c r="H35" s="67"/>
      <c r="I35" s="67"/>
      <c r="J35" s="67"/>
      <c r="K35" s="67"/>
      <c r="L35" s="67"/>
      <c r="M35" s="67"/>
      <c r="N35" s="67"/>
      <c r="O35" s="67"/>
      <c r="P35" s="67"/>
      <c r="Q35" s="67"/>
      <c r="R35" s="67"/>
    </row>
    <row r="36" spans="2:18" ht="20" x14ac:dyDescent="0.4">
      <c r="E36" s="85"/>
      <c r="F36" s="67"/>
      <c r="G36" s="67"/>
      <c r="H36" s="67"/>
      <c r="I36" s="67"/>
      <c r="J36" s="67"/>
      <c r="K36" s="67"/>
      <c r="L36" s="67"/>
      <c r="M36" s="67"/>
      <c r="N36" s="67"/>
      <c r="O36" s="67"/>
      <c r="P36" s="67"/>
      <c r="Q36" s="67"/>
      <c r="R36" s="67"/>
    </row>
    <row r="37" spans="2:18" ht="20.5" thickBot="1" x14ac:dyDescent="0.45">
      <c r="E37" s="85"/>
      <c r="F37" s="67"/>
      <c r="G37" s="67"/>
      <c r="H37" s="67"/>
      <c r="I37" s="67"/>
      <c r="J37" s="67"/>
      <c r="K37" s="67"/>
      <c r="L37" s="67"/>
      <c r="M37" s="67"/>
      <c r="N37" s="67"/>
      <c r="O37" s="67"/>
      <c r="P37" s="67"/>
      <c r="Q37" s="67"/>
      <c r="R37" s="67"/>
    </row>
    <row r="38" spans="2:18" ht="33" thickTop="1" x14ac:dyDescent="0.65">
      <c r="B38" s="340" t="s">
        <v>41</v>
      </c>
      <c r="C38" s="341"/>
      <c r="D38" s="341"/>
      <c r="E38" s="341"/>
      <c r="F38" s="341"/>
      <c r="G38" s="341"/>
      <c r="H38" s="341"/>
      <c r="I38" s="341"/>
      <c r="J38" s="341"/>
      <c r="K38" s="341"/>
      <c r="L38" s="341"/>
      <c r="M38" s="341"/>
      <c r="N38" s="341"/>
      <c r="O38" s="341"/>
      <c r="P38" s="341"/>
      <c r="Q38" s="341"/>
      <c r="R38" s="342"/>
    </row>
    <row r="39" spans="2:18" x14ac:dyDescent="0.3">
      <c r="B39" s="66"/>
      <c r="E39" s="81" t="s">
        <v>42</v>
      </c>
      <c r="F39" s="83">
        <v>500</v>
      </c>
      <c r="G39" s="83">
        <v>0</v>
      </c>
      <c r="H39" s="83">
        <v>0</v>
      </c>
      <c r="I39" s="83">
        <v>0</v>
      </c>
      <c r="J39" s="83">
        <v>0</v>
      </c>
      <c r="K39" s="83">
        <v>0</v>
      </c>
      <c r="L39" s="83">
        <v>0</v>
      </c>
      <c r="M39" s="83">
        <v>0</v>
      </c>
      <c r="N39" s="83">
        <v>0</v>
      </c>
      <c r="O39" s="83">
        <v>0</v>
      </c>
      <c r="P39" s="83">
        <v>0</v>
      </c>
      <c r="Q39" s="83">
        <v>0</v>
      </c>
      <c r="R39" s="84">
        <f t="shared" ref="R39:R52" si="2">SUM(F39:Q39)</f>
        <v>500</v>
      </c>
    </row>
    <row r="40" spans="2:18" x14ac:dyDescent="0.3">
      <c r="B40" s="66"/>
      <c r="E40" s="81" t="s">
        <v>43</v>
      </c>
      <c r="F40" s="83">
        <v>0</v>
      </c>
      <c r="G40" s="83">
        <v>0</v>
      </c>
      <c r="H40" s="83">
        <v>0</v>
      </c>
      <c r="I40" s="83">
        <v>0</v>
      </c>
      <c r="J40" s="83">
        <v>0</v>
      </c>
      <c r="K40" s="83">
        <v>0</v>
      </c>
      <c r="L40" s="83">
        <v>0</v>
      </c>
      <c r="M40" s="83">
        <v>0</v>
      </c>
      <c r="N40" s="83">
        <v>0</v>
      </c>
      <c r="O40" s="83">
        <v>0</v>
      </c>
      <c r="P40" s="83">
        <v>0</v>
      </c>
      <c r="Q40" s="83">
        <v>0</v>
      </c>
      <c r="R40" s="84">
        <f t="shared" si="2"/>
        <v>0</v>
      </c>
    </row>
    <row r="41" spans="2:18" x14ac:dyDescent="0.3">
      <c r="B41" s="66"/>
      <c r="E41" s="81" t="s">
        <v>44</v>
      </c>
      <c r="F41" s="83">
        <v>0</v>
      </c>
      <c r="G41" s="83">
        <v>0</v>
      </c>
      <c r="H41" s="83">
        <v>0</v>
      </c>
      <c r="I41" s="83">
        <v>0</v>
      </c>
      <c r="J41" s="83">
        <v>0</v>
      </c>
      <c r="K41" s="83">
        <v>0</v>
      </c>
      <c r="L41" s="83">
        <v>0</v>
      </c>
      <c r="M41" s="83">
        <v>0</v>
      </c>
      <c r="N41" s="83">
        <v>0</v>
      </c>
      <c r="O41" s="83">
        <v>0</v>
      </c>
      <c r="P41" s="83">
        <v>0</v>
      </c>
      <c r="Q41" s="83">
        <v>0</v>
      </c>
      <c r="R41" s="84">
        <f t="shared" si="2"/>
        <v>0</v>
      </c>
    </row>
    <row r="42" spans="2:18" x14ac:dyDescent="0.3">
      <c r="B42" s="66"/>
      <c r="E42" s="81" t="s">
        <v>45</v>
      </c>
      <c r="F42" s="83">
        <v>0</v>
      </c>
      <c r="G42" s="83">
        <v>0</v>
      </c>
      <c r="H42" s="83">
        <v>0</v>
      </c>
      <c r="I42" s="83">
        <v>0</v>
      </c>
      <c r="J42" s="83">
        <v>0</v>
      </c>
      <c r="K42" s="83">
        <v>0</v>
      </c>
      <c r="L42" s="83">
        <v>0</v>
      </c>
      <c r="M42" s="83">
        <v>0</v>
      </c>
      <c r="N42" s="83">
        <v>0</v>
      </c>
      <c r="O42" s="83">
        <v>0</v>
      </c>
      <c r="P42" s="83">
        <v>0</v>
      </c>
      <c r="Q42" s="83">
        <v>0</v>
      </c>
      <c r="R42" s="84">
        <f t="shared" si="2"/>
        <v>0</v>
      </c>
    </row>
    <row r="43" spans="2:18" x14ac:dyDescent="0.3">
      <c r="B43" s="66"/>
      <c r="E43" s="81" t="s">
        <v>46</v>
      </c>
      <c r="F43" s="83">
        <v>0</v>
      </c>
      <c r="G43" s="83">
        <v>0</v>
      </c>
      <c r="H43" s="83">
        <v>0</v>
      </c>
      <c r="I43" s="83">
        <v>0</v>
      </c>
      <c r="J43" s="83">
        <v>0</v>
      </c>
      <c r="K43" s="83">
        <v>0</v>
      </c>
      <c r="L43" s="83">
        <v>0</v>
      </c>
      <c r="M43" s="83">
        <v>0</v>
      </c>
      <c r="N43" s="83">
        <v>0</v>
      </c>
      <c r="O43" s="83">
        <v>0</v>
      </c>
      <c r="P43" s="83">
        <v>0</v>
      </c>
      <c r="Q43" s="83">
        <v>0</v>
      </c>
      <c r="R43" s="84">
        <f t="shared" si="2"/>
        <v>0</v>
      </c>
    </row>
    <row r="44" spans="2:18" x14ac:dyDescent="0.3">
      <c r="B44" s="66"/>
      <c r="E44" s="81" t="s">
        <v>47</v>
      </c>
      <c r="F44" s="83">
        <v>0</v>
      </c>
      <c r="G44" s="83">
        <v>0</v>
      </c>
      <c r="H44" s="83">
        <v>0</v>
      </c>
      <c r="I44" s="83">
        <v>0</v>
      </c>
      <c r="J44" s="83">
        <v>0</v>
      </c>
      <c r="K44" s="83">
        <v>0</v>
      </c>
      <c r="L44" s="83">
        <v>0</v>
      </c>
      <c r="M44" s="83">
        <v>0</v>
      </c>
      <c r="N44" s="83">
        <v>0</v>
      </c>
      <c r="O44" s="83">
        <v>0</v>
      </c>
      <c r="P44" s="83">
        <v>0</v>
      </c>
      <c r="Q44" s="83">
        <v>0</v>
      </c>
      <c r="R44" s="84">
        <f t="shared" si="2"/>
        <v>0</v>
      </c>
    </row>
    <row r="45" spans="2:18" x14ac:dyDescent="0.3">
      <c r="B45" s="66"/>
      <c r="E45" s="81" t="s">
        <v>48</v>
      </c>
      <c r="F45" s="83">
        <v>0</v>
      </c>
      <c r="G45" s="83">
        <v>0</v>
      </c>
      <c r="H45" s="83">
        <v>0</v>
      </c>
      <c r="I45" s="83">
        <v>0</v>
      </c>
      <c r="J45" s="83">
        <v>0</v>
      </c>
      <c r="K45" s="83">
        <v>0</v>
      </c>
      <c r="L45" s="83">
        <v>0</v>
      </c>
      <c r="M45" s="83">
        <v>0</v>
      </c>
      <c r="N45" s="83">
        <v>0</v>
      </c>
      <c r="O45" s="83">
        <v>0</v>
      </c>
      <c r="P45" s="83">
        <v>0</v>
      </c>
      <c r="Q45" s="83">
        <v>0</v>
      </c>
      <c r="R45" s="84">
        <f t="shared" si="2"/>
        <v>0</v>
      </c>
    </row>
    <row r="46" spans="2:18" x14ac:dyDescent="0.3">
      <c r="B46" s="66"/>
      <c r="E46" s="81" t="s">
        <v>49</v>
      </c>
      <c r="F46" s="83">
        <v>0</v>
      </c>
      <c r="G46" s="83">
        <v>0</v>
      </c>
      <c r="H46" s="83">
        <v>0</v>
      </c>
      <c r="I46" s="83">
        <v>0</v>
      </c>
      <c r="J46" s="83">
        <v>0</v>
      </c>
      <c r="K46" s="83">
        <v>0</v>
      </c>
      <c r="L46" s="83">
        <v>0</v>
      </c>
      <c r="M46" s="83">
        <v>0</v>
      </c>
      <c r="N46" s="83">
        <v>0</v>
      </c>
      <c r="O46" s="83">
        <v>0</v>
      </c>
      <c r="P46" s="83">
        <v>0</v>
      </c>
      <c r="Q46" s="83">
        <v>0</v>
      </c>
      <c r="R46" s="84">
        <f t="shared" si="2"/>
        <v>0</v>
      </c>
    </row>
    <row r="47" spans="2:18" x14ac:dyDescent="0.3">
      <c r="B47" s="66"/>
      <c r="E47" s="81" t="s">
        <v>50</v>
      </c>
      <c r="F47" s="83">
        <v>0</v>
      </c>
      <c r="G47" s="83">
        <v>0</v>
      </c>
      <c r="H47" s="83">
        <v>0</v>
      </c>
      <c r="I47" s="83">
        <v>0</v>
      </c>
      <c r="J47" s="83">
        <v>0</v>
      </c>
      <c r="K47" s="83">
        <v>0</v>
      </c>
      <c r="L47" s="83">
        <v>0</v>
      </c>
      <c r="M47" s="83">
        <v>0</v>
      </c>
      <c r="N47" s="83">
        <v>0</v>
      </c>
      <c r="O47" s="83">
        <v>0</v>
      </c>
      <c r="P47" s="83">
        <v>0</v>
      </c>
      <c r="Q47" s="83">
        <v>0</v>
      </c>
      <c r="R47" s="84">
        <f t="shared" si="2"/>
        <v>0</v>
      </c>
    </row>
    <row r="48" spans="2:18" x14ac:dyDescent="0.3">
      <c r="B48" s="66"/>
      <c r="E48" s="81" t="s">
        <v>51</v>
      </c>
      <c r="F48" s="83">
        <v>0</v>
      </c>
      <c r="G48" s="83">
        <v>0</v>
      </c>
      <c r="H48" s="83">
        <v>0</v>
      </c>
      <c r="I48" s="83">
        <v>0</v>
      </c>
      <c r="J48" s="83">
        <v>0</v>
      </c>
      <c r="K48" s="83">
        <v>0</v>
      </c>
      <c r="L48" s="83">
        <v>0</v>
      </c>
      <c r="M48" s="83">
        <v>0</v>
      </c>
      <c r="N48" s="83">
        <v>0</v>
      </c>
      <c r="O48" s="83">
        <v>0</v>
      </c>
      <c r="P48" s="83">
        <v>0</v>
      </c>
      <c r="Q48" s="83">
        <v>0</v>
      </c>
      <c r="R48" s="84">
        <f t="shared" si="2"/>
        <v>0</v>
      </c>
    </row>
    <row r="49" spans="2:18" x14ac:dyDescent="0.3">
      <c r="B49" s="66"/>
      <c r="E49" s="81" t="s">
        <v>52</v>
      </c>
      <c r="F49" s="83">
        <v>0</v>
      </c>
      <c r="G49" s="83">
        <v>0</v>
      </c>
      <c r="H49" s="83">
        <v>0</v>
      </c>
      <c r="I49" s="83">
        <v>0</v>
      </c>
      <c r="J49" s="83">
        <v>0</v>
      </c>
      <c r="K49" s="83">
        <v>0</v>
      </c>
      <c r="L49" s="83">
        <v>0</v>
      </c>
      <c r="M49" s="83">
        <v>0</v>
      </c>
      <c r="N49" s="83">
        <v>0</v>
      </c>
      <c r="O49" s="83">
        <v>0</v>
      </c>
      <c r="P49" s="83">
        <v>0</v>
      </c>
      <c r="Q49" s="83">
        <v>0</v>
      </c>
      <c r="R49" s="84">
        <f t="shared" si="2"/>
        <v>0</v>
      </c>
    </row>
    <row r="50" spans="2:18" x14ac:dyDescent="0.3">
      <c r="B50" s="66"/>
      <c r="E50" s="81" t="s">
        <v>53</v>
      </c>
      <c r="F50" s="83">
        <v>0</v>
      </c>
      <c r="G50" s="83">
        <v>0</v>
      </c>
      <c r="H50" s="83">
        <v>0</v>
      </c>
      <c r="I50" s="83">
        <v>0</v>
      </c>
      <c r="J50" s="83">
        <v>0</v>
      </c>
      <c r="K50" s="83">
        <v>0</v>
      </c>
      <c r="L50" s="83">
        <v>0</v>
      </c>
      <c r="M50" s="83">
        <v>0</v>
      </c>
      <c r="N50" s="83">
        <v>0</v>
      </c>
      <c r="O50" s="83">
        <v>0</v>
      </c>
      <c r="P50" s="83">
        <v>0</v>
      </c>
      <c r="Q50" s="83">
        <v>0</v>
      </c>
      <c r="R50" s="84">
        <f t="shared" si="2"/>
        <v>0</v>
      </c>
    </row>
    <row r="51" spans="2:18" x14ac:dyDescent="0.3">
      <c r="B51" s="66"/>
      <c r="E51" s="83" t="s">
        <v>54</v>
      </c>
      <c r="F51" s="83">
        <v>0</v>
      </c>
      <c r="G51" s="83">
        <v>0</v>
      </c>
      <c r="H51" s="83">
        <v>0</v>
      </c>
      <c r="I51" s="83">
        <v>0</v>
      </c>
      <c r="J51" s="83">
        <v>0</v>
      </c>
      <c r="K51" s="83">
        <v>0</v>
      </c>
      <c r="L51" s="83">
        <v>0</v>
      </c>
      <c r="M51" s="83">
        <v>0</v>
      </c>
      <c r="N51" s="83">
        <v>0</v>
      </c>
      <c r="O51" s="83">
        <v>0</v>
      </c>
      <c r="P51" s="83">
        <v>0</v>
      </c>
      <c r="Q51" s="83">
        <v>0</v>
      </c>
      <c r="R51" s="84">
        <f t="shared" si="2"/>
        <v>0</v>
      </c>
    </row>
    <row r="52" spans="2:18" x14ac:dyDescent="0.3">
      <c r="B52" s="66"/>
      <c r="E52" s="83" t="s">
        <v>35</v>
      </c>
      <c r="F52" s="83">
        <v>0</v>
      </c>
      <c r="G52" s="83">
        <v>0</v>
      </c>
      <c r="H52" s="83">
        <v>0</v>
      </c>
      <c r="I52" s="83">
        <v>0</v>
      </c>
      <c r="J52" s="83">
        <v>0</v>
      </c>
      <c r="K52" s="83">
        <v>0</v>
      </c>
      <c r="L52" s="83">
        <v>0</v>
      </c>
      <c r="M52" s="83">
        <v>0</v>
      </c>
      <c r="N52" s="83">
        <v>0</v>
      </c>
      <c r="O52" s="83">
        <v>0</v>
      </c>
      <c r="P52" s="83">
        <v>0</v>
      </c>
      <c r="Q52" s="83">
        <v>0</v>
      </c>
      <c r="R52" s="84">
        <f t="shared" si="2"/>
        <v>0</v>
      </c>
    </row>
    <row r="53" spans="2:18" ht="14.5" thickBot="1" x14ac:dyDescent="0.35">
      <c r="B53" s="66"/>
      <c r="F53" s="35"/>
      <c r="G53" s="35"/>
      <c r="H53" s="35"/>
      <c r="I53" s="35"/>
      <c r="J53" s="35"/>
      <c r="K53" s="35"/>
      <c r="L53" s="35"/>
      <c r="M53" s="35"/>
      <c r="N53" s="35"/>
      <c r="O53" s="35"/>
      <c r="P53" s="35"/>
      <c r="Q53" s="35"/>
      <c r="R53" s="68"/>
    </row>
    <row r="54" spans="2:18" ht="21" thickTop="1" thickBot="1" x14ac:dyDescent="0.45">
      <c r="B54" s="69"/>
      <c r="C54" s="70"/>
      <c r="D54" s="70"/>
      <c r="E54" s="82" t="s">
        <v>55</v>
      </c>
      <c r="F54" s="71">
        <f t="shared" ref="F54:Q54" si="3">SUM(F39:F52)</f>
        <v>500</v>
      </c>
      <c r="G54" s="71">
        <f t="shared" si="3"/>
        <v>0</v>
      </c>
      <c r="H54" s="71">
        <f t="shared" si="3"/>
        <v>0</v>
      </c>
      <c r="I54" s="71">
        <f t="shared" si="3"/>
        <v>0</v>
      </c>
      <c r="J54" s="71">
        <f t="shared" si="3"/>
        <v>0</v>
      </c>
      <c r="K54" s="71">
        <f t="shared" si="3"/>
        <v>0</v>
      </c>
      <c r="L54" s="71">
        <f t="shared" si="3"/>
        <v>0</v>
      </c>
      <c r="M54" s="71">
        <f t="shared" si="3"/>
        <v>0</v>
      </c>
      <c r="N54" s="71">
        <f t="shared" si="3"/>
        <v>0</v>
      </c>
      <c r="O54" s="71">
        <f t="shared" si="3"/>
        <v>0</v>
      </c>
      <c r="P54" s="71">
        <f t="shared" si="3"/>
        <v>0</v>
      </c>
      <c r="Q54" s="71">
        <f t="shared" si="3"/>
        <v>0</v>
      </c>
      <c r="R54" s="72">
        <f>SUM(R39:R53)</f>
        <v>500</v>
      </c>
    </row>
    <row r="55" spans="2:18" ht="14.5" thickTop="1" x14ac:dyDescent="0.3"/>
    <row r="58" spans="2:18" ht="64.5" customHeight="1" x14ac:dyDescent="0.3">
      <c r="B58" s="360" t="s">
        <v>56</v>
      </c>
      <c r="C58" s="361"/>
      <c r="D58" s="361"/>
      <c r="E58" s="361"/>
      <c r="F58" s="361"/>
      <c r="G58" s="362"/>
    </row>
    <row r="61" spans="2:18" x14ac:dyDescent="0.3">
      <c r="B61" s="324" t="s">
        <v>57</v>
      </c>
      <c r="C61" s="211"/>
      <c r="D61" s="211"/>
      <c r="E61" s="212"/>
      <c r="F61" s="211"/>
      <c r="G61" s="211"/>
    </row>
    <row r="62" spans="2:18" s="209" customFormat="1" ht="24" customHeight="1" x14ac:dyDescent="0.35">
      <c r="B62" s="213" t="s">
        <v>58</v>
      </c>
      <c r="C62" s="213"/>
      <c r="D62" s="213"/>
      <c r="E62" s="213"/>
      <c r="F62" s="213"/>
      <c r="G62" s="213"/>
      <c r="R62" s="210"/>
    </row>
    <row r="63" spans="2:18" s="209" customFormat="1" ht="102.75" customHeight="1" x14ac:dyDescent="0.35">
      <c r="B63" s="359" t="s">
        <v>59</v>
      </c>
      <c r="C63" s="359"/>
      <c r="D63" s="359"/>
      <c r="E63" s="359"/>
      <c r="F63" s="359"/>
      <c r="G63" s="359"/>
      <c r="R63" s="210"/>
    </row>
  </sheetData>
  <sheetProtection formatCells="0"/>
  <mergeCells count="2">
    <mergeCell ref="B63:G63"/>
    <mergeCell ref="B58:G58"/>
  </mergeCells>
  <phoneticPr fontId="46" type="noConversion"/>
  <pageMargins left="0.7" right="0.7" top="0.75" bottom="0.75" header="0.3" footer="0.3"/>
  <pageSetup paperSize="3"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85"/>
  <sheetViews>
    <sheetView showGridLines="0" zoomScale="90" zoomScaleNormal="90" workbookViewId="0">
      <pane ySplit="1" topLeftCell="A31" activePane="bottomLeft" state="frozen"/>
      <selection pane="bottomLeft" activeCell="E62" sqref="E62"/>
    </sheetView>
  </sheetViews>
  <sheetFormatPr defaultColWidth="8.7265625" defaultRowHeight="14" x14ac:dyDescent="0.3"/>
  <cols>
    <col min="1" max="1" width="8.7265625" style="6" customWidth="1"/>
    <col min="2" max="2" width="58.26953125" style="79" customWidth="1"/>
    <col min="3" max="3" width="15.7265625" style="6" customWidth="1"/>
    <col min="4" max="4" width="16.7265625" style="6" customWidth="1"/>
    <col min="5" max="5" width="49.26953125" style="96" customWidth="1"/>
    <col min="6" max="8" width="15.7265625" style="6" customWidth="1"/>
    <col min="9" max="9" width="4.453125" style="6" customWidth="1"/>
    <col min="10" max="16384" width="8.7265625" style="6"/>
  </cols>
  <sheetData>
    <row r="1" spans="1:204" s="74" customFormat="1" ht="32.5" x14ac:dyDescent="0.65">
      <c r="A1" s="347" t="s">
        <v>60</v>
      </c>
      <c r="B1" s="348"/>
      <c r="C1" s="347"/>
      <c r="D1" s="347"/>
      <c r="E1" s="349"/>
      <c r="F1" s="347"/>
      <c r="G1" s="347"/>
      <c r="H1" s="347"/>
      <c r="I1" s="347"/>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c r="DO1" s="346"/>
      <c r="DP1" s="346"/>
      <c r="DQ1" s="346"/>
      <c r="DR1" s="346"/>
      <c r="DS1" s="346"/>
      <c r="DT1" s="346"/>
      <c r="DU1" s="346"/>
      <c r="DV1" s="346"/>
      <c r="DW1" s="346"/>
      <c r="DX1" s="346"/>
      <c r="DY1" s="346"/>
      <c r="DZ1" s="346"/>
      <c r="EA1" s="346"/>
      <c r="EB1" s="346"/>
      <c r="EC1" s="346"/>
      <c r="ED1" s="346"/>
      <c r="EE1" s="346"/>
      <c r="EF1" s="346"/>
      <c r="EG1" s="346"/>
      <c r="EH1" s="346"/>
      <c r="EI1" s="346"/>
      <c r="EJ1" s="346"/>
      <c r="EK1" s="346"/>
      <c r="EL1" s="346"/>
      <c r="EM1" s="346"/>
      <c r="EN1" s="346"/>
      <c r="EO1" s="346"/>
      <c r="EP1" s="346"/>
      <c r="EQ1" s="346"/>
      <c r="ER1" s="346"/>
      <c r="ES1" s="346"/>
      <c r="ET1" s="346"/>
      <c r="EU1" s="346"/>
      <c r="EV1" s="346"/>
      <c r="EW1" s="346"/>
      <c r="EX1" s="346"/>
      <c r="EY1" s="346"/>
      <c r="EZ1" s="346"/>
      <c r="FA1" s="346"/>
      <c r="FB1" s="346"/>
      <c r="FC1" s="346"/>
      <c r="FD1" s="346"/>
      <c r="FE1" s="346"/>
      <c r="FF1" s="346"/>
      <c r="FG1" s="346"/>
      <c r="FH1" s="346"/>
      <c r="FI1" s="346"/>
      <c r="FJ1" s="346"/>
      <c r="FK1" s="346"/>
      <c r="FL1" s="346"/>
      <c r="FM1" s="346"/>
      <c r="FN1" s="346"/>
      <c r="FO1" s="346"/>
      <c r="FP1" s="346"/>
      <c r="FQ1" s="346"/>
      <c r="FR1" s="346"/>
      <c r="FS1" s="346"/>
      <c r="FT1" s="346"/>
      <c r="FU1" s="346"/>
      <c r="FV1" s="346"/>
      <c r="FW1" s="346"/>
      <c r="FX1" s="346"/>
      <c r="FY1" s="346"/>
      <c r="FZ1" s="346"/>
      <c r="GA1" s="346"/>
      <c r="GB1" s="346"/>
      <c r="GC1" s="346"/>
      <c r="GD1" s="346"/>
      <c r="GE1" s="346"/>
      <c r="GF1" s="346"/>
      <c r="GG1" s="346"/>
      <c r="GH1" s="346"/>
      <c r="GI1" s="346"/>
      <c r="GJ1" s="346"/>
      <c r="GK1" s="346"/>
      <c r="GL1" s="346"/>
      <c r="GM1" s="346"/>
      <c r="GN1" s="346"/>
      <c r="GO1" s="346"/>
      <c r="GP1" s="346"/>
      <c r="GQ1" s="346"/>
      <c r="GR1" s="346"/>
      <c r="GS1" s="346"/>
      <c r="GT1" s="346"/>
      <c r="GU1" s="346"/>
      <c r="GV1" s="346"/>
    </row>
    <row r="2" spans="1:204" customFormat="1" ht="14.5" x14ac:dyDescent="0.35">
      <c r="B2" s="357"/>
      <c r="E2" s="357"/>
    </row>
    <row r="3" spans="1:204" customFormat="1" ht="15" thickBot="1" x14ac:dyDescent="0.4">
      <c r="B3" s="357"/>
      <c r="E3" s="95"/>
    </row>
    <row r="4" spans="1:204" customFormat="1" ht="18.5" thickTop="1" x14ac:dyDescent="0.4">
      <c r="B4" s="350" t="s">
        <v>61</v>
      </c>
      <c r="C4" s="351"/>
      <c r="D4" s="351"/>
      <c r="E4" s="352"/>
      <c r="F4" s="351"/>
      <c r="G4" s="351"/>
      <c r="H4" s="351"/>
      <c r="I4" s="353"/>
    </row>
    <row r="5" spans="1:204" s="79" customFormat="1" ht="15" thickBot="1" x14ac:dyDescent="0.4">
      <c r="A5"/>
      <c r="B5" s="78"/>
      <c r="D5" s="79" t="s">
        <v>62</v>
      </c>
      <c r="E5" s="96"/>
      <c r="I5" s="132"/>
    </row>
    <row r="6" spans="1:204" s="79" customFormat="1" ht="14.5" x14ac:dyDescent="0.35">
      <c r="A6"/>
      <c r="B6" s="336"/>
      <c r="C6" s="337"/>
      <c r="D6" s="338">
        <v>0</v>
      </c>
      <c r="E6" s="356" t="s">
        <v>63</v>
      </c>
      <c r="I6" s="132"/>
    </row>
    <row r="7" spans="1:204" s="79" customFormat="1" ht="14.5" x14ac:dyDescent="0.35">
      <c r="A7"/>
      <c r="B7" s="166"/>
      <c r="C7" s="133"/>
      <c r="D7" s="339">
        <v>0</v>
      </c>
      <c r="E7" s="356" t="s">
        <v>64</v>
      </c>
      <c r="I7" s="132"/>
    </row>
    <row r="8" spans="1:204" s="79" customFormat="1" ht="14.5" x14ac:dyDescent="0.35">
      <c r="A8"/>
      <c r="B8" s="167"/>
      <c r="C8" s="134"/>
      <c r="D8" s="339">
        <v>0</v>
      </c>
      <c r="E8" s="356" t="s">
        <v>65</v>
      </c>
      <c r="I8" s="132"/>
    </row>
    <row r="9" spans="1:204" s="79" customFormat="1" ht="15" thickBot="1" x14ac:dyDescent="0.4">
      <c r="A9"/>
      <c r="B9" s="78"/>
      <c r="D9" s="165"/>
      <c r="E9" s="96"/>
      <c r="I9" s="132"/>
    </row>
    <row r="10" spans="1:204" s="79" customFormat="1" ht="27" customHeight="1" thickTop="1" thickBot="1" x14ac:dyDescent="0.4">
      <c r="A10"/>
      <c r="B10" s="78"/>
      <c r="C10" s="101" t="s">
        <v>66</v>
      </c>
      <c r="D10" s="131">
        <f>SUM(D6:D8)</f>
        <v>0</v>
      </c>
      <c r="E10" s="96"/>
      <c r="I10" s="132"/>
    </row>
    <row r="11" spans="1:204" ht="18.5" thickBot="1" x14ac:dyDescent="0.45">
      <c r="A11"/>
      <c r="B11" s="168"/>
      <c r="C11" s="90"/>
      <c r="D11" s="91"/>
      <c r="E11" s="97"/>
      <c r="F11" s="70"/>
      <c r="G11" s="70"/>
      <c r="H11" s="70"/>
      <c r="I11" s="92"/>
    </row>
    <row r="12" spans="1:204" ht="18.5" thickTop="1" x14ac:dyDescent="0.4">
      <c r="A12"/>
      <c r="C12" s="8"/>
      <c r="D12" s="75"/>
    </row>
    <row r="13" spans="1:204" ht="15" thickBot="1" x14ac:dyDescent="0.4">
      <c r="A13"/>
      <c r="D13" s="76"/>
    </row>
    <row r="14" spans="1:204" customFormat="1" ht="18.5" thickTop="1" x14ac:dyDescent="0.4">
      <c r="B14" s="350" t="s">
        <v>67</v>
      </c>
      <c r="C14" s="351"/>
      <c r="D14" s="351"/>
      <c r="E14" s="352"/>
      <c r="F14" s="351"/>
      <c r="G14" s="351"/>
      <c r="H14" s="351"/>
      <c r="I14" s="353"/>
    </row>
    <row r="15" spans="1:204" customFormat="1" ht="15" thickBot="1" x14ac:dyDescent="0.4">
      <c r="B15" s="111"/>
      <c r="I15" s="112"/>
    </row>
    <row r="16" spans="1:204" ht="21" customHeight="1" x14ac:dyDescent="0.35">
      <c r="A16"/>
      <c r="B16" s="78"/>
      <c r="C16" s="81" t="s">
        <v>66</v>
      </c>
      <c r="D16" s="108">
        <f>SUM(D10)</f>
        <v>0</v>
      </c>
      <c r="E16" s="356" t="s">
        <v>68</v>
      </c>
      <c r="H16"/>
      <c r="I16" s="112"/>
    </row>
    <row r="17" spans="1:11" ht="21" customHeight="1" x14ac:dyDescent="0.35">
      <c r="A17"/>
      <c r="B17" s="78"/>
      <c r="C17" s="81" t="s">
        <v>41</v>
      </c>
      <c r="D17" s="109">
        <f>Budget!R54</f>
        <v>500</v>
      </c>
      <c r="E17" s="356" t="s">
        <v>69</v>
      </c>
      <c r="H17"/>
      <c r="I17" s="112"/>
    </row>
    <row r="18" spans="1:11" ht="21" customHeight="1" x14ac:dyDescent="0.35">
      <c r="A18"/>
      <c r="B18" s="78"/>
      <c r="C18" s="81" t="s">
        <v>13</v>
      </c>
      <c r="D18" s="109">
        <f>Budget!R34</f>
        <v>25</v>
      </c>
      <c r="E18" s="356" t="s">
        <v>69</v>
      </c>
      <c r="H18"/>
      <c r="I18" s="112"/>
    </row>
    <row r="19" spans="1:11" ht="21" customHeight="1" x14ac:dyDescent="0.35">
      <c r="A19"/>
      <c r="B19" s="78"/>
      <c r="C19" s="81" t="s">
        <v>70</v>
      </c>
      <c r="D19" s="109">
        <f>Budget!R35</f>
        <v>0</v>
      </c>
      <c r="H19"/>
      <c r="I19" s="112"/>
    </row>
    <row r="20" spans="1:11" ht="21" customHeight="1" thickBot="1" x14ac:dyDescent="0.4">
      <c r="A20"/>
      <c r="B20" s="78"/>
      <c r="C20" s="79"/>
      <c r="D20" s="110"/>
      <c r="H20"/>
      <c r="I20" s="112"/>
    </row>
    <row r="21" spans="1:11" s="79" customFormat="1" ht="27" customHeight="1" thickTop="1" thickBot="1" x14ac:dyDescent="0.4">
      <c r="A21"/>
      <c r="B21" s="78"/>
      <c r="C21" s="101" t="s">
        <v>71</v>
      </c>
      <c r="D21" s="131">
        <f>SUM(D16:D20)</f>
        <v>525</v>
      </c>
      <c r="E21" s="96"/>
      <c r="H21"/>
      <c r="I21" s="112"/>
    </row>
    <row r="22" spans="1:11" ht="18.5" thickBot="1" x14ac:dyDescent="0.45">
      <c r="A22"/>
      <c r="B22" s="168"/>
      <c r="C22" s="90"/>
      <c r="D22" s="93"/>
      <c r="E22" s="97"/>
      <c r="F22" s="70"/>
      <c r="G22" s="70"/>
      <c r="H22" s="70"/>
      <c r="I22" s="92"/>
    </row>
    <row r="23" spans="1:11" ht="18.5" thickTop="1" x14ac:dyDescent="0.4">
      <c r="A23"/>
      <c r="C23" s="8"/>
      <c r="D23" s="9"/>
    </row>
    <row r="24" spans="1:11" ht="15" thickBot="1" x14ac:dyDescent="0.4">
      <c r="A24"/>
      <c r="D24" s="76"/>
      <c r="K24" s="12"/>
    </row>
    <row r="25" spans="1:11" customFormat="1" ht="18.5" thickTop="1" x14ac:dyDescent="0.4">
      <c r="B25" s="350" t="s">
        <v>72</v>
      </c>
      <c r="C25" s="351"/>
      <c r="D25" s="351"/>
      <c r="E25" s="352"/>
      <c r="F25" s="351"/>
      <c r="G25" s="351"/>
      <c r="H25" s="351"/>
      <c r="I25" s="353"/>
    </row>
    <row r="26" spans="1:11" customFormat="1" ht="15" thickBot="1" x14ac:dyDescent="0.4">
      <c r="B26" s="111"/>
      <c r="I26" s="112"/>
    </row>
    <row r="27" spans="1:11" s="79" customFormat="1" ht="20.149999999999999" customHeight="1" x14ac:dyDescent="0.35">
      <c r="A27"/>
      <c r="B27" s="78"/>
      <c r="C27" s="81" t="s">
        <v>73</v>
      </c>
      <c r="D27" s="123">
        <v>250000</v>
      </c>
      <c r="E27" s="96"/>
      <c r="F27" s="99"/>
      <c r="I27" s="132"/>
    </row>
    <row r="28" spans="1:11" s="79" customFormat="1" ht="20.149999999999999" customHeight="1" x14ac:dyDescent="0.35">
      <c r="A28"/>
      <c r="B28" s="78"/>
      <c r="C28" s="81" t="s">
        <v>74</v>
      </c>
      <c r="D28" s="124">
        <v>0.03</v>
      </c>
      <c r="E28" s="96"/>
      <c r="I28" s="174"/>
      <c r="J28" s="125"/>
    </row>
    <row r="29" spans="1:11" s="79" customFormat="1" ht="20.149999999999999" customHeight="1" x14ac:dyDescent="0.35">
      <c r="A29"/>
      <c r="B29" s="78"/>
      <c r="C29" s="81" t="s">
        <v>75</v>
      </c>
      <c r="D29" s="126">
        <f>D28*D27</f>
        <v>7500</v>
      </c>
      <c r="E29" s="96"/>
      <c r="I29" s="174"/>
      <c r="J29" s="127"/>
      <c r="K29" s="128"/>
    </row>
    <row r="30" spans="1:11" s="79" customFormat="1" ht="27" customHeight="1" x14ac:dyDescent="0.35">
      <c r="A30"/>
      <c r="B30" s="78"/>
      <c r="C30" s="81" t="s">
        <v>76</v>
      </c>
      <c r="D30" s="129">
        <v>0.5</v>
      </c>
      <c r="E30" s="365" t="s">
        <v>77</v>
      </c>
      <c r="F30" s="366"/>
      <c r="G30" s="366"/>
      <c r="H30" s="366"/>
      <c r="I30" s="175"/>
      <c r="J30" s="130"/>
    </row>
    <row r="31" spans="1:11" s="79" customFormat="1" ht="20.149999999999999" customHeight="1" x14ac:dyDescent="0.35">
      <c r="A31"/>
      <c r="B31" s="78"/>
      <c r="C31" s="81" t="s">
        <v>78</v>
      </c>
      <c r="D31" s="126">
        <f>D30*D29</f>
        <v>3750</v>
      </c>
      <c r="E31" s="96"/>
      <c r="I31" s="132"/>
    </row>
    <row r="32" spans="1:11" s="79" customFormat="1" ht="20.149999999999999" customHeight="1" thickBot="1" x14ac:dyDescent="0.4">
      <c r="A32"/>
      <c r="B32" s="78"/>
      <c r="C32" s="81"/>
      <c r="D32" s="126"/>
      <c r="E32" s="96"/>
      <c r="I32" s="132"/>
    </row>
    <row r="33" spans="1:12" s="79" customFormat="1" ht="27" customHeight="1" thickTop="1" thickBot="1" x14ac:dyDescent="0.4">
      <c r="A33"/>
      <c r="B33" s="78"/>
      <c r="C33" s="101" t="s">
        <v>79</v>
      </c>
      <c r="D33" s="113">
        <f>ROUNDUP(D21/D31, 0)</f>
        <v>1</v>
      </c>
      <c r="E33" s="356" t="s">
        <v>80</v>
      </c>
      <c r="F33" s="99"/>
      <c r="I33" s="132"/>
      <c r="L33" s="125"/>
    </row>
    <row r="34" spans="1:12" customFormat="1" ht="14.5" x14ac:dyDescent="0.35">
      <c r="B34" s="169"/>
      <c r="E34" s="357"/>
      <c r="I34" s="112"/>
    </row>
    <row r="35" spans="1:12" ht="20.149999999999999" customHeight="1" thickBot="1" x14ac:dyDescent="0.45">
      <c r="A35"/>
      <c r="B35" s="170"/>
      <c r="C35" s="160" t="s">
        <v>81</v>
      </c>
      <c r="D35" s="160" t="s">
        <v>82</v>
      </c>
      <c r="I35" s="89"/>
    </row>
    <row r="36" spans="1:12" s="79" customFormat="1" ht="20.149999999999999" customHeight="1" x14ac:dyDescent="0.35">
      <c r="A36"/>
      <c r="B36" s="170" t="s">
        <v>83</v>
      </c>
      <c r="C36" s="114">
        <v>0.7</v>
      </c>
      <c r="D36" s="115">
        <f>1-C36</f>
        <v>0.30000000000000004</v>
      </c>
      <c r="E36" s="96"/>
      <c r="I36" s="132"/>
    </row>
    <row r="37" spans="1:12" s="79" customFormat="1" ht="20.149999999999999" customHeight="1" x14ac:dyDescent="0.35">
      <c r="A37"/>
      <c r="B37" s="170" t="s">
        <v>84</v>
      </c>
      <c r="C37" s="116">
        <f>ROUNDUP(C36*D33,0)</f>
        <v>1</v>
      </c>
      <c r="D37" s="116">
        <f>ROUNDUP(D36*D33,0)</f>
        <v>1</v>
      </c>
      <c r="E37" s="356" t="s">
        <v>85</v>
      </c>
      <c r="I37" s="132"/>
    </row>
    <row r="38" spans="1:12" s="79" customFormat="1" ht="20.149999999999999" customHeight="1" x14ac:dyDescent="0.35">
      <c r="A38"/>
      <c r="B38" s="170" t="s">
        <v>86</v>
      </c>
      <c r="C38" s="117">
        <v>0.879</v>
      </c>
      <c r="D38" s="117">
        <v>0.88900000000000001</v>
      </c>
      <c r="E38" s="368" t="s">
        <v>87</v>
      </c>
      <c r="F38" s="369"/>
      <c r="G38" s="369"/>
      <c r="H38" s="369"/>
      <c r="I38" s="132"/>
    </row>
    <row r="39" spans="1:12" s="79" customFormat="1" ht="20.149999999999999" customHeight="1" x14ac:dyDescent="0.35">
      <c r="A39"/>
      <c r="B39" s="170" t="s">
        <v>88</v>
      </c>
      <c r="C39" s="116">
        <f>ROUNDUP(C37/C38,0)</f>
        <v>2</v>
      </c>
      <c r="D39" s="116">
        <f>ROUNDUP(D37/D38,0)</f>
        <v>2</v>
      </c>
      <c r="E39" s="356" t="s">
        <v>85</v>
      </c>
      <c r="I39" s="132"/>
    </row>
    <row r="40" spans="1:12" s="79" customFormat="1" ht="27" customHeight="1" x14ac:dyDescent="0.35">
      <c r="A40"/>
      <c r="B40" s="170" t="s">
        <v>89</v>
      </c>
      <c r="C40" s="118">
        <v>0.80600000000000005</v>
      </c>
      <c r="D40" s="119">
        <v>0.80600000000000005</v>
      </c>
      <c r="E40" s="367" t="s">
        <v>90</v>
      </c>
      <c r="F40" s="366"/>
      <c r="G40" s="366"/>
      <c r="H40" s="366"/>
      <c r="I40" s="132"/>
      <c r="K40" s="120"/>
    </row>
    <row r="41" spans="1:12" s="79" customFormat="1" ht="20.149999999999999" customHeight="1" x14ac:dyDescent="0.35">
      <c r="A41"/>
      <c r="B41" s="170" t="s">
        <v>91</v>
      </c>
      <c r="C41" s="116">
        <f>ROUNDUP(C39/C40,0)</f>
        <v>3</v>
      </c>
      <c r="D41" s="116">
        <f>ROUNDUP(D39/D40,0)</f>
        <v>3</v>
      </c>
      <c r="E41" s="356" t="s">
        <v>85</v>
      </c>
      <c r="I41" s="132"/>
    </row>
    <row r="42" spans="1:12" s="79" customFormat="1" ht="20.149999999999999" customHeight="1" x14ac:dyDescent="0.35">
      <c r="A42"/>
      <c r="B42" s="170" t="s">
        <v>92</v>
      </c>
      <c r="C42" s="121">
        <v>0.85</v>
      </c>
      <c r="D42" s="121">
        <v>0.83</v>
      </c>
      <c r="E42" s="368" t="s">
        <v>93</v>
      </c>
      <c r="F42" s="369"/>
      <c r="G42" s="369"/>
      <c r="H42" s="369"/>
      <c r="I42" s="132"/>
    </row>
    <row r="43" spans="1:12" s="79" customFormat="1" ht="20.149999999999999" customHeight="1" thickBot="1" x14ac:dyDescent="0.4">
      <c r="A43"/>
      <c r="B43" s="170" t="s">
        <v>94</v>
      </c>
      <c r="C43" s="122">
        <f>ROUNDUP(C41/C42,0)</f>
        <v>4</v>
      </c>
      <c r="D43" s="122">
        <f>ROUNDUP(D41/D42,0)</f>
        <v>4</v>
      </c>
      <c r="E43" s="356" t="s">
        <v>85</v>
      </c>
      <c r="I43" s="132"/>
    </row>
    <row r="44" spans="1:12" ht="14.5" x14ac:dyDescent="0.35">
      <c r="A44"/>
      <c r="B44" s="78"/>
      <c r="C44" s="11"/>
      <c r="E44" s="161"/>
      <c r="I44" s="89"/>
    </row>
    <row r="45" spans="1:12" ht="19" customHeight="1" thickBot="1" x14ac:dyDescent="0.4">
      <c r="A45"/>
      <c r="B45" s="78"/>
      <c r="C45" s="11"/>
      <c r="E45" s="161"/>
      <c r="I45" s="89"/>
    </row>
    <row r="46" spans="1:12" ht="19" customHeight="1" x14ac:dyDescent="0.35">
      <c r="A46"/>
      <c r="B46" s="78"/>
      <c r="C46" s="11" t="s">
        <v>95</v>
      </c>
      <c r="D46" s="103">
        <f>((C43+D43)/D33)</f>
        <v>8</v>
      </c>
      <c r="E46" s="356"/>
      <c r="I46" s="89"/>
    </row>
    <row r="47" spans="1:12" ht="19" customHeight="1" x14ac:dyDescent="0.35">
      <c r="A47"/>
      <c r="B47" s="78"/>
      <c r="C47" s="11" t="s">
        <v>96</v>
      </c>
      <c r="D47" s="104">
        <f>D43+C43</f>
        <v>8</v>
      </c>
      <c r="I47" s="89"/>
    </row>
    <row r="48" spans="1:12" ht="19" customHeight="1" x14ac:dyDescent="0.35">
      <c r="A48"/>
      <c r="B48" s="78"/>
      <c r="C48" s="11" t="s">
        <v>97</v>
      </c>
      <c r="D48" s="105">
        <v>40</v>
      </c>
      <c r="I48" s="89"/>
    </row>
    <row r="49" spans="1:12" ht="19" customHeight="1" x14ac:dyDescent="0.35">
      <c r="A49"/>
      <c r="B49" s="78"/>
      <c r="C49" s="11" t="s">
        <v>98</v>
      </c>
      <c r="D49" s="106">
        <f>ROUNDUP((D47/D48),0)</f>
        <v>1</v>
      </c>
      <c r="E49" s="356" t="s">
        <v>80</v>
      </c>
      <c r="H49" s="11"/>
      <c r="I49" s="89"/>
    </row>
    <row r="50" spans="1:12" ht="19" customHeight="1" x14ac:dyDescent="0.35">
      <c r="A50"/>
      <c r="B50" s="78"/>
      <c r="C50" s="11" t="s">
        <v>99</v>
      </c>
      <c r="D50" s="105">
        <v>30</v>
      </c>
      <c r="E50" s="356"/>
      <c r="I50" s="89"/>
    </row>
    <row r="51" spans="1:12" ht="19" customHeight="1" x14ac:dyDescent="0.35">
      <c r="A51"/>
      <c r="B51" s="78"/>
      <c r="C51" s="11" t="s">
        <v>100</v>
      </c>
      <c r="D51" s="102">
        <f>ROUNDUP(D50*D49,0)</f>
        <v>30</v>
      </c>
      <c r="I51" s="89"/>
    </row>
    <row r="52" spans="1:12" ht="19" customHeight="1" x14ac:dyDescent="0.35">
      <c r="A52"/>
      <c r="B52" s="78"/>
      <c r="C52" s="11" t="s">
        <v>101</v>
      </c>
      <c r="D52" s="105">
        <v>5</v>
      </c>
      <c r="I52" s="89"/>
    </row>
    <row r="53" spans="1:12" ht="19" customHeight="1" thickBot="1" x14ac:dyDescent="0.4">
      <c r="A53"/>
      <c r="B53" s="78"/>
      <c r="C53" s="11"/>
      <c r="D53" s="107"/>
      <c r="I53" s="89"/>
    </row>
    <row r="54" spans="1:12" s="79" customFormat="1" ht="27" customHeight="1" thickTop="1" thickBot="1" x14ac:dyDescent="0.4">
      <c r="A54"/>
      <c r="B54" s="78"/>
      <c r="C54" s="101" t="s">
        <v>102</v>
      </c>
      <c r="D54" s="113">
        <f>D51/D52</f>
        <v>6</v>
      </c>
      <c r="E54" s="96"/>
      <c r="I54" s="132"/>
    </row>
    <row r="55" spans="1:12" ht="17.149999999999999" customHeight="1" x14ac:dyDescent="0.35">
      <c r="A55"/>
      <c r="B55" s="78"/>
      <c r="I55" s="89"/>
    </row>
    <row r="56" spans="1:12" ht="17.149999999999999" customHeight="1" thickBot="1" x14ac:dyDescent="0.4">
      <c r="A56"/>
      <c r="B56" s="168"/>
      <c r="C56" s="70"/>
      <c r="D56" s="70"/>
      <c r="E56" s="97"/>
      <c r="F56" s="70"/>
      <c r="G56" s="70"/>
      <c r="H56" s="70"/>
      <c r="I56" s="92"/>
    </row>
    <row r="57" spans="1:12" ht="17.149999999999999" customHeight="1" thickTop="1" x14ac:dyDescent="0.35">
      <c r="A57"/>
    </row>
    <row r="58" spans="1:12" ht="17.149999999999999" customHeight="1" thickBot="1" x14ac:dyDescent="0.4">
      <c r="A58"/>
    </row>
    <row r="59" spans="1:12" customFormat="1" ht="18.5" thickTop="1" x14ac:dyDescent="0.4">
      <c r="B59" s="354" t="s">
        <v>103</v>
      </c>
      <c r="C59" s="351"/>
      <c r="D59" s="351"/>
      <c r="E59" s="351"/>
      <c r="F59" s="351"/>
      <c r="G59" s="351"/>
      <c r="H59" s="351"/>
      <c r="I59" s="353"/>
    </row>
    <row r="60" spans="1:12" ht="14.5" x14ac:dyDescent="0.35">
      <c r="A60"/>
      <c r="B60" s="78"/>
      <c r="H60"/>
      <c r="I60" s="112"/>
    </row>
    <row r="61" spans="1:12" ht="15" thickBot="1" x14ac:dyDescent="0.4">
      <c r="A61"/>
      <c r="B61" s="78"/>
      <c r="C61" s="18" t="s">
        <v>104</v>
      </c>
      <c r="D61" s="162" t="s">
        <v>105</v>
      </c>
      <c r="E61" s="79"/>
      <c r="F61" s="18" t="s">
        <v>106</v>
      </c>
      <c r="G61" s="18" t="s">
        <v>107</v>
      </c>
      <c r="H61" s="245"/>
      <c r="I61" s="112"/>
      <c r="K61" s="13"/>
      <c r="L61" s="13"/>
    </row>
    <row r="62" spans="1:12" s="79" customFormat="1" ht="22" customHeight="1" x14ac:dyDescent="0.35">
      <c r="A62"/>
      <c r="B62" s="170" t="s">
        <v>108</v>
      </c>
      <c r="C62" s="135" t="s">
        <v>109</v>
      </c>
      <c r="D62" s="136" t="s">
        <v>110</v>
      </c>
      <c r="E62" s="358" t="s">
        <v>111</v>
      </c>
      <c r="F62" s="135" t="s">
        <v>112</v>
      </c>
      <c r="G62" s="135" t="s">
        <v>113</v>
      </c>
      <c r="H62" s="246"/>
      <c r="I62" s="132"/>
      <c r="K62" s="137"/>
      <c r="L62" s="99"/>
    </row>
    <row r="63" spans="1:12" s="79" customFormat="1" ht="22" customHeight="1" x14ac:dyDescent="0.35">
      <c r="A63"/>
      <c r="B63" s="170"/>
      <c r="C63" s="138"/>
      <c r="D63" s="139"/>
      <c r="E63" s="163"/>
      <c r="F63" s="138"/>
      <c r="G63" s="138"/>
      <c r="H63" s="247"/>
      <c r="I63" s="132"/>
      <c r="K63" s="99"/>
      <c r="L63" s="99"/>
    </row>
    <row r="64" spans="1:12" s="79" customFormat="1" ht="22" customHeight="1" x14ac:dyDescent="0.35">
      <c r="A64"/>
      <c r="B64" s="170" t="s">
        <v>114</v>
      </c>
      <c r="C64" s="156">
        <v>5</v>
      </c>
      <c r="D64" s="157">
        <v>10</v>
      </c>
      <c r="E64" s="358" t="s">
        <v>115</v>
      </c>
      <c r="F64" s="156">
        <v>19</v>
      </c>
      <c r="G64" s="156">
        <v>30</v>
      </c>
      <c r="H64" s="246"/>
      <c r="I64" s="132"/>
    </row>
    <row r="65" spans="1:9" s="79" customFormat="1" ht="22" customHeight="1" x14ac:dyDescent="0.35">
      <c r="A65"/>
      <c r="B65" s="170" t="s">
        <v>116</v>
      </c>
      <c r="C65" s="158">
        <v>30</v>
      </c>
      <c r="D65" s="159">
        <v>15</v>
      </c>
      <c r="E65" s="163"/>
      <c r="F65" s="158">
        <v>50</v>
      </c>
      <c r="G65" s="158">
        <v>100</v>
      </c>
      <c r="H65" s="246"/>
      <c r="I65" s="132"/>
    </row>
    <row r="66" spans="1:9" s="79" customFormat="1" ht="22" customHeight="1" thickBot="1" x14ac:dyDescent="0.4">
      <c r="A66"/>
      <c r="B66" s="170"/>
      <c r="C66" s="138"/>
      <c r="D66" s="139"/>
      <c r="E66" s="163"/>
      <c r="F66" s="138"/>
      <c r="G66" s="138"/>
      <c r="H66" s="247"/>
      <c r="I66" s="132"/>
    </row>
    <row r="67" spans="1:9" s="79" customFormat="1" ht="22" customHeight="1" thickBot="1" x14ac:dyDescent="0.4">
      <c r="A67"/>
      <c r="B67" s="170" t="s">
        <v>117</v>
      </c>
      <c r="C67" s="140">
        <f>IF((C64&gt;0),(C64/C65),(1/$D$50)*(1/$D$46))</f>
        <v>0.16666666666666666</v>
      </c>
      <c r="D67" s="141">
        <f>IF((D64&gt;0),(D64/D65),(1/$D$50)*(1/$D$46))</f>
        <v>0.66666666666666663</v>
      </c>
      <c r="E67" s="358" t="s">
        <v>118</v>
      </c>
      <c r="F67" s="140">
        <f>IF((F64&gt;0),(F64/F65),(1/$D$50)*(1/$D$46))</f>
        <v>0.38</v>
      </c>
      <c r="G67" s="140">
        <f>IF((G64&gt;0),(G64/G65),(1/$D$50)*(1/$D$46))</f>
        <v>0.3</v>
      </c>
      <c r="H67" s="248"/>
      <c r="I67" s="132"/>
    </row>
    <row r="68" spans="1:9" s="79" customFormat="1" ht="22" customHeight="1" x14ac:dyDescent="0.35">
      <c r="A68"/>
      <c r="B68" s="170"/>
      <c r="C68" s="142"/>
      <c r="D68" s="143"/>
      <c r="E68" s="163"/>
      <c r="F68" s="142"/>
      <c r="G68" s="142"/>
      <c r="H68" s="249"/>
      <c r="I68" s="132"/>
    </row>
    <row r="69" spans="1:9" s="79" customFormat="1" ht="22" customHeight="1" x14ac:dyDescent="0.35">
      <c r="A69"/>
      <c r="B69" s="170" t="s">
        <v>119</v>
      </c>
      <c r="C69" s="144">
        <v>0.15</v>
      </c>
      <c r="D69" s="145">
        <v>0.5</v>
      </c>
      <c r="E69" s="164"/>
      <c r="F69" s="144">
        <v>0.15</v>
      </c>
      <c r="G69" s="144">
        <v>0.2</v>
      </c>
      <c r="H69" s="250"/>
      <c r="I69" s="132"/>
    </row>
    <row r="70" spans="1:9" s="79" customFormat="1" ht="22" customHeight="1" x14ac:dyDescent="0.35">
      <c r="A70"/>
      <c r="B70" s="170" t="s">
        <v>120</v>
      </c>
      <c r="C70" s="146">
        <f>ROUNDUP((C69*$D$33),0)</f>
        <v>1</v>
      </c>
      <c r="D70" s="147">
        <f>ROUNDUP((D69*$D$33),0)</f>
        <v>1</v>
      </c>
      <c r="E70" s="163"/>
      <c r="F70" s="148">
        <f>ROUNDUP((F69*$D$33),0)</f>
        <v>1</v>
      </c>
      <c r="G70" s="148">
        <f>ROUNDUP((G69*$D$33),0)</f>
        <v>1</v>
      </c>
      <c r="H70" s="251"/>
      <c r="I70" s="132"/>
    </row>
    <row r="71" spans="1:9" s="79" customFormat="1" ht="22" customHeight="1" thickBot="1" x14ac:dyDescent="0.4">
      <c r="A71"/>
      <c r="B71" s="170"/>
      <c r="C71" s="149"/>
      <c r="D71" s="150"/>
      <c r="E71" s="163"/>
      <c r="F71" s="151"/>
      <c r="G71" s="151"/>
      <c r="H71" s="251"/>
      <c r="I71" s="132"/>
    </row>
    <row r="72" spans="1:9" s="79" customFormat="1" ht="22" customHeight="1" thickTop="1" x14ac:dyDescent="0.35">
      <c r="A72"/>
      <c r="B72" s="171" t="s">
        <v>121</v>
      </c>
      <c r="C72" s="146">
        <f>ROUNDUP((IF(C65&gt;(C70/C67),0,((C70/C67)-C65))),0)</f>
        <v>0</v>
      </c>
      <c r="D72" s="147">
        <f>ROUNDUP((IF(D65&gt;(D70/D67),0,((D70/D67)-D65))),0)</f>
        <v>0</v>
      </c>
      <c r="E72" s="370" t="s">
        <v>122</v>
      </c>
      <c r="F72" s="148">
        <f>ROUNDUP((IF(F65&gt;(F70/F67),0,((F70/F67)-F65))),0)</f>
        <v>0</v>
      </c>
      <c r="G72" s="148">
        <f>ROUNDUP((IF(G65&gt;(G70/G67),0,((G70/G67)-G65))),0)</f>
        <v>0</v>
      </c>
      <c r="H72" s="251"/>
      <c r="I72" s="132"/>
    </row>
    <row r="73" spans="1:9" s="79" customFormat="1" ht="22" customHeight="1" x14ac:dyDescent="0.35">
      <c r="A73"/>
      <c r="B73" s="170" t="s">
        <v>123</v>
      </c>
      <c r="C73" s="152">
        <f>ROUNDUP(C72/($D$48*$D$52),0)</f>
        <v>0</v>
      </c>
      <c r="D73" s="153">
        <f>ROUNDUP(D72/($D$48*$D$52),0)</f>
        <v>0</v>
      </c>
      <c r="E73" s="371"/>
      <c r="F73" s="152">
        <f>ROUNDUP(F72/($D$48*$D$52),0)</f>
        <v>0</v>
      </c>
      <c r="G73" s="152">
        <f>ROUNDUP(G72/($D$48*$D$52),0)</f>
        <v>0</v>
      </c>
      <c r="H73" s="252"/>
      <c r="I73" s="132"/>
    </row>
    <row r="74" spans="1:9" s="79" customFormat="1" ht="22" customHeight="1" thickBot="1" x14ac:dyDescent="0.4">
      <c r="A74"/>
      <c r="B74" s="171" t="s">
        <v>124</v>
      </c>
      <c r="C74" s="154">
        <f>ROUNDUP((C70/C67),0)</f>
        <v>6</v>
      </c>
      <c r="D74" s="155">
        <f>ROUNDUP((D70/D67),0)</f>
        <v>2</v>
      </c>
      <c r="E74" s="371"/>
      <c r="F74" s="154">
        <f>ROUNDUP((F70/F67),0)</f>
        <v>3</v>
      </c>
      <c r="G74" s="154">
        <f>ROUNDUP((G70/G67),0)</f>
        <v>4</v>
      </c>
      <c r="H74" s="253"/>
      <c r="I74" s="132"/>
    </row>
    <row r="75" spans="1:9" ht="14.5" x14ac:dyDescent="0.35">
      <c r="A75"/>
      <c r="B75" s="78"/>
      <c r="H75" s="254"/>
      <c r="I75" s="112"/>
    </row>
    <row r="76" spans="1:9" ht="15" thickBot="1" x14ac:dyDescent="0.4">
      <c r="A76"/>
      <c r="B76" s="168"/>
      <c r="C76" s="70"/>
      <c r="D76" s="70"/>
      <c r="E76" s="97"/>
      <c r="F76" s="70"/>
      <c r="G76" s="70"/>
      <c r="H76" s="172"/>
      <c r="I76" s="173"/>
    </row>
    <row r="77" spans="1:9" ht="15" thickTop="1" x14ac:dyDescent="0.35">
      <c r="A77"/>
      <c r="B77" s="99"/>
    </row>
    <row r="78" spans="1:9" ht="14.5" x14ac:dyDescent="0.35">
      <c r="A78"/>
      <c r="B78" s="100"/>
    </row>
    <row r="79" spans="1:9" ht="14.5" x14ac:dyDescent="0.35">
      <c r="A79"/>
      <c r="B79" s="100"/>
    </row>
    <row r="80" spans="1:9" ht="66" customHeight="1" x14ac:dyDescent="0.35">
      <c r="A80"/>
      <c r="B80" s="363" t="s">
        <v>125</v>
      </c>
      <c r="C80" s="364"/>
    </row>
    <row r="81" spans="1:7" ht="14.5" x14ac:dyDescent="0.35">
      <c r="A81"/>
    </row>
    <row r="82" spans="1:7" ht="14.5" x14ac:dyDescent="0.35">
      <c r="A82"/>
      <c r="B82" s="100"/>
    </row>
    <row r="83" spans="1:7" ht="14.5" x14ac:dyDescent="0.35">
      <c r="A83"/>
      <c r="B83" s="324" t="s">
        <v>57</v>
      </c>
      <c r="C83" s="211"/>
      <c r="D83" s="211"/>
      <c r="E83" s="212"/>
      <c r="F83" s="211"/>
      <c r="G83" s="211"/>
    </row>
    <row r="84" spans="1:7" ht="41.25" customHeight="1" x14ac:dyDescent="0.35">
      <c r="A84"/>
      <c r="B84" s="213" t="s">
        <v>58</v>
      </c>
      <c r="C84" s="213"/>
      <c r="D84" s="213"/>
      <c r="E84" s="213"/>
      <c r="F84" s="213"/>
      <c r="G84" s="213"/>
    </row>
    <row r="85" spans="1:7" ht="130.5" customHeight="1" x14ac:dyDescent="0.35">
      <c r="A85"/>
      <c r="B85" s="359" t="s">
        <v>126</v>
      </c>
      <c r="C85" s="359"/>
      <c r="D85" s="359"/>
      <c r="E85" s="359"/>
      <c r="F85" s="359"/>
      <c r="G85" s="359"/>
    </row>
  </sheetData>
  <sheetProtection formatCells="0"/>
  <mergeCells count="7">
    <mergeCell ref="B85:G85"/>
    <mergeCell ref="B80:C80"/>
    <mergeCell ref="E30:H30"/>
    <mergeCell ref="E40:H40"/>
    <mergeCell ref="E42:H42"/>
    <mergeCell ref="E38:H38"/>
    <mergeCell ref="E72:E74"/>
  </mergeCells>
  <phoneticPr fontId="46" type="noConversion"/>
  <conditionalFormatting sqref="F69:G69 C69:D69">
    <cfRule type="expression" dxfId="6" priority="4">
      <formula>(SUM(#REF!,$C$69,$D$69,$F$69,$G$69))&gt;1</formula>
    </cfRule>
  </conditionalFormatting>
  <conditionalFormatting sqref="F69:G69 C69:D69">
    <cfRule type="expression" dxfId="5" priority="3">
      <formula>AND((SUM(#REF!,$C$69,$D$69,$F$69,$G$69)&lt;1),(SUM(#REF!,$C$69,$D$69,$F$69,$G$69)&gt;0))</formula>
    </cfRule>
  </conditionalFormatting>
  <conditionalFormatting sqref="H69">
    <cfRule type="expression" dxfId="4" priority="2">
      <formula>(SUM(#REF!,$C$69,$D$69,$F$69,$G$69))&gt;1</formula>
    </cfRule>
  </conditionalFormatting>
  <conditionalFormatting sqref="H69">
    <cfRule type="expression" dxfId="3" priority="1">
      <formula>AND((SUM(#REF!,$C$69,$D$69,$F$69,$G$69)&lt;1),(SUM(#REF!,$C$69,$D$69,$F$69,$G$69)&gt;0))</formula>
    </cfRule>
  </conditionalFormatting>
  <pageMargins left="0.7" right="0.7" top="0.75" bottom="0.75" header="0.3" footer="0.3"/>
  <pageSetup paperSize="3"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K85"/>
  <sheetViews>
    <sheetView showGridLines="0" zoomScale="90" zoomScaleNormal="90" workbookViewId="0">
      <pane ySplit="1" topLeftCell="A44" activePane="bottomLeft" state="frozen"/>
      <selection activeCell="B1" sqref="B1"/>
      <selection pane="bottomLeft" activeCell="B60" sqref="B60:S60"/>
    </sheetView>
  </sheetViews>
  <sheetFormatPr defaultColWidth="8.7265625" defaultRowHeight="14" x14ac:dyDescent="0.3"/>
  <cols>
    <col min="1" max="1" width="11.7265625" style="6" customWidth="1"/>
    <col min="2" max="2" width="59.453125" style="6" customWidth="1"/>
    <col min="3" max="4" width="15.7265625" style="6" customWidth="1"/>
    <col min="5" max="5" width="14.7265625" style="6" customWidth="1"/>
    <col min="6" max="9" width="15.7265625" style="6" customWidth="1"/>
    <col min="10" max="10" width="8.7265625" style="6"/>
    <col min="11" max="11" width="14.453125" style="6" customWidth="1"/>
    <col min="12" max="297" width="8.7265625" style="6"/>
    <col min="298" max="298" width="8.7265625" style="6" customWidth="1"/>
    <col min="299" max="16384" width="8.7265625" style="6"/>
  </cols>
  <sheetData>
    <row r="1" spans="1:297" s="74" customFormat="1" ht="32.5" x14ac:dyDescent="0.65">
      <c r="A1" s="347" t="s">
        <v>127</v>
      </c>
      <c r="B1" s="347"/>
      <c r="C1" s="347"/>
      <c r="D1" s="347"/>
      <c r="E1" s="347"/>
      <c r="F1" s="347"/>
      <c r="G1" s="347"/>
      <c r="H1" s="347"/>
      <c r="I1" s="347"/>
      <c r="J1" s="347"/>
      <c r="K1" s="347"/>
      <c r="L1" s="347"/>
      <c r="M1" s="347"/>
      <c r="N1" s="347"/>
      <c r="O1" s="347"/>
      <c r="P1" s="347"/>
      <c r="Q1" s="347"/>
      <c r="R1" s="347"/>
      <c r="S1" s="347"/>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c r="DO1" s="346"/>
      <c r="DP1" s="346"/>
      <c r="DQ1" s="346"/>
      <c r="DR1" s="346"/>
      <c r="DS1" s="346"/>
      <c r="DT1" s="346"/>
      <c r="DU1" s="346"/>
      <c r="DV1" s="346"/>
      <c r="DW1" s="346"/>
      <c r="DX1" s="346"/>
      <c r="DY1" s="346"/>
      <c r="DZ1" s="346"/>
      <c r="EA1" s="346"/>
      <c r="EB1" s="346"/>
      <c r="EC1" s="346"/>
      <c r="ED1" s="346"/>
      <c r="EE1" s="346"/>
      <c r="EF1" s="346"/>
      <c r="EG1" s="346"/>
      <c r="EH1" s="346"/>
      <c r="EI1" s="346"/>
      <c r="EJ1" s="346"/>
      <c r="EK1" s="346"/>
      <c r="EL1" s="346"/>
      <c r="EM1" s="346"/>
      <c r="EN1" s="346"/>
      <c r="EO1" s="346"/>
      <c r="EP1" s="346"/>
      <c r="EQ1" s="346"/>
      <c r="ER1" s="346"/>
      <c r="ES1" s="346"/>
      <c r="ET1" s="346"/>
      <c r="EU1" s="346"/>
      <c r="EV1" s="346"/>
      <c r="EW1" s="346"/>
      <c r="EX1" s="346"/>
      <c r="EY1" s="346"/>
      <c r="EZ1" s="346"/>
      <c r="FA1" s="346"/>
      <c r="FB1" s="346"/>
      <c r="FC1" s="346"/>
      <c r="FD1" s="346"/>
      <c r="FE1" s="346"/>
      <c r="FF1" s="346"/>
      <c r="FG1" s="346"/>
      <c r="FH1" s="346"/>
      <c r="FI1" s="346"/>
      <c r="FJ1" s="346"/>
      <c r="FK1" s="346"/>
      <c r="FL1" s="346"/>
      <c r="FM1" s="346"/>
      <c r="FN1" s="346"/>
      <c r="FO1" s="346"/>
      <c r="FP1" s="346"/>
      <c r="FQ1" s="346"/>
      <c r="FR1" s="346"/>
      <c r="FS1" s="346"/>
      <c r="FT1" s="346"/>
      <c r="FU1" s="346"/>
      <c r="FV1" s="346"/>
      <c r="FW1" s="346"/>
      <c r="FX1" s="346"/>
      <c r="FY1" s="346"/>
      <c r="FZ1" s="346"/>
      <c r="GA1" s="346"/>
      <c r="GB1" s="346"/>
      <c r="GC1" s="346"/>
      <c r="GD1" s="346"/>
      <c r="GE1" s="346"/>
      <c r="GF1" s="346"/>
      <c r="GG1" s="346"/>
      <c r="GH1" s="346"/>
      <c r="GI1" s="346"/>
      <c r="GJ1" s="346"/>
      <c r="GK1" s="346"/>
      <c r="GL1" s="346"/>
      <c r="GM1" s="346"/>
      <c r="GN1" s="346"/>
      <c r="GO1" s="346"/>
      <c r="GP1" s="346"/>
      <c r="GQ1" s="346"/>
      <c r="GR1" s="346"/>
      <c r="GS1" s="346"/>
      <c r="GT1" s="346"/>
      <c r="GU1" s="346"/>
      <c r="GV1" s="346"/>
      <c r="GW1" s="346"/>
      <c r="GX1" s="346"/>
      <c r="GY1" s="346"/>
      <c r="GZ1" s="346"/>
      <c r="HA1" s="346"/>
      <c r="HB1" s="346"/>
      <c r="HC1" s="346"/>
      <c r="HD1" s="346"/>
      <c r="HE1" s="346"/>
      <c r="HF1" s="346"/>
      <c r="HG1" s="346"/>
      <c r="HH1" s="346"/>
      <c r="HI1" s="346"/>
      <c r="HJ1" s="346"/>
      <c r="HK1" s="346"/>
      <c r="HL1" s="346"/>
      <c r="HM1" s="346"/>
      <c r="HN1" s="346"/>
      <c r="HO1" s="346"/>
      <c r="HP1" s="346"/>
      <c r="HQ1" s="346"/>
      <c r="HR1" s="346"/>
      <c r="HS1" s="346"/>
      <c r="HT1" s="346"/>
      <c r="HU1" s="346"/>
      <c r="HV1" s="346"/>
      <c r="HW1" s="346"/>
      <c r="HX1" s="346"/>
      <c r="HY1" s="346"/>
      <c r="HZ1" s="346"/>
      <c r="IA1" s="346"/>
      <c r="IB1" s="346"/>
      <c r="IC1" s="346"/>
      <c r="ID1" s="346"/>
      <c r="IE1" s="346"/>
      <c r="IF1" s="346"/>
      <c r="IG1" s="346"/>
      <c r="IH1" s="346"/>
      <c r="II1" s="346"/>
      <c r="IJ1" s="346"/>
      <c r="IK1" s="346"/>
      <c r="IL1" s="346"/>
      <c r="IM1" s="346"/>
      <c r="IN1" s="346"/>
      <c r="IO1" s="346"/>
      <c r="IP1" s="346"/>
      <c r="IQ1" s="346"/>
      <c r="IR1" s="346"/>
      <c r="IS1" s="346"/>
      <c r="IT1" s="346"/>
      <c r="IU1" s="346"/>
      <c r="IV1" s="346"/>
      <c r="IW1" s="346"/>
      <c r="IX1" s="346"/>
      <c r="IY1" s="346"/>
      <c r="IZ1" s="346"/>
      <c r="JA1" s="346"/>
      <c r="JB1" s="346"/>
      <c r="JC1" s="346"/>
      <c r="JD1" s="346"/>
      <c r="JE1" s="346"/>
      <c r="JF1" s="346"/>
      <c r="JG1" s="346"/>
      <c r="JH1" s="346"/>
      <c r="JI1" s="346"/>
      <c r="JJ1" s="346"/>
      <c r="JK1" s="346"/>
      <c r="JL1" s="346"/>
      <c r="JM1" s="346"/>
      <c r="JN1" s="346"/>
      <c r="JO1" s="346"/>
      <c r="JP1" s="346"/>
      <c r="JQ1" s="346"/>
      <c r="JR1" s="346"/>
      <c r="JS1" s="346"/>
      <c r="JT1" s="346"/>
      <c r="JU1" s="346"/>
      <c r="JV1" s="346"/>
      <c r="JW1" s="346"/>
      <c r="JX1" s="346"/>
      <c r="JY1" s="346"/>
      <c r="JZ1" s="346"/>
      <c r="KA1" s="346"/>
      <c r="KB1" s="346"/>
      <c r="KC1" s="346"/>
      <c r="KD1" s="346"/>
      <c r="KE1" s="346"/>
      <c r="KF1" s="346"/>
      <c r="KG1" s="346"/>
      <c r="KH1" s="346"/>
      <c r="KI1" s="346"/>
      <c r="KJ1" s="346"/>
      <c r="KK1" s="346"/>
    </row>
    <row r="2" spans="1:297" customFormat="1" ht="14.5" x14ac:dyDescent="0.35"/>
    <row r="3" spans="1:297" customFormat="1" ht="15" thickBot="1" x14ac:dyDescent="0.4"/>
    <row r="4" spans="1:297" ht="19" customHeight="1" thickTop="1" x14ac:dyDescent="0.4">
      <c r="B4" s="354" t="s">
        <v>61</v>
      </c>
      <c r="C4" s="351"/>
      <c r="D4" s="351"/>
      <c r="E4" s="351"/>
      <c r="F4" s="351"/>
      <c r="G4" s="351"/>
      <c r="H4" s="351"/>
      <c r="I4" s="351"/>
      <c r="J4" s="351"/>
      <c r="K4" s="351"/>
      <c r="L4" s="351"/>
      <c r="M4" s="351"/>
      <c r="N4" s="351"/>
      <c r="O4" s="351"/>
      <c r="P4" s="351"/>
      <c r="Q4" s="351"/>
      <c r="R4" s="351"/>
      <c r="S4" s="353"/>
    </row>
    <row r="5" spans="1:297" ht="15" customHeight="1" thickBot="1" x14ac:dyDescent="0.35">
      <c r="B5" s="66"/>
      <c r="D5" s="6" t="s">
        <v>62</v>
      </c>
      <c r="S5" s="89"/>
    </row>
    <row r="6" spans="1:297" ht="19" customHeight="1" x14ac:dyDescent="0.3">
      <c r="B6" s="336"/>
      <c r="C6" s="337"/>
      <c r="D6" s="338">
        <v>0</v>
      </c>
      <c r="E6" s="14" t="s">
        <v>63</v>
      </c>
      <c r="S6" s="89"/>
    </row>
    <row r="7" spans="1:297" ht="19" customHeight="1" x14ac:dyDescent="0.3">
      <c r="B7" s="166"/>
      <c r="C7" s="133"/>
      <c r="D7" s="339">
        <v>0</v>
      </c>
      <c r="E7" s="14" t="s">
        <v>64</v>
      </c>
      <c r="S7" s="89"/>
    </row>
    <row r="8" spans="1:297" ht="19" customHeight="1" x14ac:dyDescent="0.3">
      <c r="B8" s="167"/>
      <c r="C8" s="134"/>
      <c r="D8" s="339">
        <v>0</v>
      </c>
      <c r="E8" s="14" t="s">
        <v>65</v>
      </c>
      <c r="S8" s="89"/>
    </row>
    <row r="9" spans="1:297" ht="19" customHeight="1" thickBot="1" x14ac:dyDescent="0.35">
      <c r="B9" s="78"/>
      <c r="C9" s="79"/>
      <c r="D9" s="165"/>
      <c r="S9" s="89"/>
    </row>
    <row r="10" spans="1:297" ht="17.149999999999999" customHeight="1" thickTop="1" thickBot="1" x14ac:dyDescent="0.35">
      <c r="B10" s="78"/>
      <c r="C10" s="101" t="s">
        <v>66</v>
      </c>
      <c r="D10" s="131">
        <f>SUM(D6:D8)</f>
        <v>0</v>
      </c>
      <c r="S10" s="89"/>
    </row>
    <row r="11" spans="1:297" ht="17.149999999999999" customHeight="1" thickBot="1" x14ac:dyDescent="0.35">
      <c r="B11" s="168"/>
      <c r="C11" s="214"/>
      <c r="D11" s="215"/>
      <c r="E11" s="70"/>
      <c r="F11" s="70"/>
      <c r="G11" s="70"/>
      <c r="H11" s="70"/>
      <c r="I11" s="70"/>
      <c r="J11" s="70"/>
      <c r="K11" s="70"/>
      <c r="L11" s="70"/>
      <c r="M11" s="70"/>
      <c r="N11" s="70"/>
      <c r="O11" s="70"/>
      <c r="P11" s="70"/>
      <c r="Q11" s="70"/>
      <c r="R11" s="70"/>
      <c r="S11" s="92"/>
    </row>
    <row r="12" spans="1:297" ht="17.149999999999999" customHeight="1" thickTop="1" x14ac:dyDescent="0.3">
      <c r="B12" s="79"/>
      <c r="C12" s="101"/>
      <c r="D12" s="176"/>
    </row>
    <row r="13" spans="1:297" ht="18.5" thickBot="1" x14ac:dyDescent="0.45">
      <c r="C13" s="8"/>
      <c r="D13" s="9"/>
    </row>
    <row r="14" spans="1:297" ht="19" customHeight="1" thickTop="1" x14ac:dyDescent="0.4">
      <c r="B14" s="354" t="s">
        <v>67</v>
      </c>
      <c r="C14" s="351"/>
      <c r="D14" s="351"/>
      <c r="E14" s="351"/>
      <c r="F14" s="351"/>
      <c r="G14" s="351"/>
      <c r="H14" s="351"/>
      <c r="I14" s="351"/>
      <c r="J14" s="351"/>
      <c r="K14" s="351"/>
      <c r="L14" s="351"/>
      <c r="M14" s="351"/>
      <c r="N14" s="351"/>
      <c r="O14" s="351"/>
      <c r="P14" s="351"/>
      <c r="Q14" s="351"/>
      <c r="R14" s="351"/>
      <c r="S14" s="353"/>
    </row>
    <row r="15" spans="1:297" ht="18.5" thickBot="1" x14ac:dyDescent="0.45">
      <c r="A15" s="23"/>
      <c r="B15" s="66"/>
      <c r="C15" s="9"/>
      <c r="S15" s="89"/>
    </row>
    <row r="16" spans="1:297" ht="19" customHeight="1" x14ac:dyDescent="0.3">
      <c r="B16" s="66"/>
      <c r="C16" s="11" t="s">
        <v>66</v>
      </c>
      <c r="D16" s="240">
        <f>D10</f>
        <v>0</v>
      </c>
      <c r="E16" s="14" t="s">
        <v>128</v>
      </c>
      <c r="S16" s="89"/>
    </row>
    <row r="17" spans="1:19" ht="19" customHeight="1" x14ac:dyDescent="0.3">
      <c r="B17" s="66"/>
      <c r="C17" s="11" t="s">
        <v>41</v>
      </c>
      <c r="D17" s="241">
        <f>Budget!R54</f>
        <v>500</v>
      </c>
      <c r="E17" s="14" t="s">
        <v>129</v>
      </c>
      <c r="S17" s="89"/>
    </row>
    <row r="18" spans="1:19" ht="19" customHeight="1" x14ac:dyDescent="0.3">
      <c r="B18" s="66"/>
      <c r="C18" s="11" t="s">
        <v>13</v>
      </c>
      <c r="D18" s="241">
        <f>Budget!R34</f>
        <v>25</v>
      </c>
      <c r="E18" s="14" t="s">
        <v>129</v>
      </c>
      <c r="S18" s="89"/>
    </row>
    <row r="19" spans="1:19" ht="19" customHeight="1" thickBot="1" x14ac:dyDescent="0.35">
      <c r="B19" s="66"/>
      <c r="C19" s="11" t="s">
        <v>70</v>
      </c>
      <c r="D19" s="242">
        <v>0</v>
      </c>
      <c r="S19" s="89"/>
    </row>
    <row r="20" spans="1:19" ht="19" customHeight="1" thickBot="1" x14ac:dyDescent="0.35">
      <c r="B20" s="66"/>
      <c r="D20" s="7"/>
      <c r="S20" s="89"/>
    </row>
    <row r="21" spans="1:19" ht="18.5" thickTop="1" x14ac:dyDescent="0.4">
      <c r="B21" s="66"/>
      <c r="C21" s="8" t="s">
        <v>71</v>
      </c>
      <c r="D21" s="9">
        <f>SUM(D16:D20)</f>
        <v>525</v>
      </c>
      <c r="S21" s="89"/>
    </row>
    <row r="22" spans="1:19" ht="18.5" thickBot="1" x14ac:dyDescent="0.45">
      <c r="B22" s="69"/>
      <c r="C22" s="90"/>
      <c r="D22" s="93"/>
      <c r="E22" s="70"/>
      <c r="F22" s="70"/>
      <c r="G22" s="70"/>
      <c r="H22" s="70"/>
      <c r="I22" s="70"/>
      <c r="J22" s="70"/>
      <c r="K22" s="70"/>
      <c r="L22" s="70"/>
      <c r="M22" s="70"/>
      <c r="N22" s="70"/>
      <c r="O22" s="70"/>
      <c r="P22" s="70"/>
      <c r="Q22" s="70"/>
      <c r="R22" s="70"/>
      <c r="S22" s="92"/>
    </row>
    <row r="23" spans="1:19" ht="18.5" thickTop="1" x14ac:dyDescent="0.4">
      <c r="C23" s="8"/>
      <c r="D23" s="9"/>
    </row>
    <row r="24" spans="1:19" ht="14.5" thickBot="1" x14ac:dyDescent="0.35">
      <c r="D24" s="10"/>
      <c r="K24" s="12"/>
    </row>
    <row r="25" spans="1:19" ht="19" customHeight="1" thickTop="1" x14ac:dyDescent="0.4">
      <c r="B25" s="354" t="s">
        <v>72</v>
      </c>
      <c r="C25" s="351"/>
      <c r="D25" s="351"/>
      <c r="E25" s="351"/>
      <c r="F25" s="351"/>
      <c r="G25" s="351"/>
      <c r="H25" s="351"/>
      <c r="I25" s="351"/>
      <c r="J25" s="351"/>
      <c r="K25" s="351"/>
      <c r="L25" s="351"/>
      <c r="M25" s="351"/>
      <c r="N25" s="351"/>
      <c r="O25" s="351"/>
      <c r="P25" s="351"/>
      <c r="Q25" s="351"/>
      <c r="R25" s="351"/>
      <c r="S25" s="353"/>
    </row>
    <row r="26" spans="1:19" ht="18.5" thickBot="1" x14ac:dyDescent="0.45">
      <c r="A26" s="23"/>
      <c r="B26" s="66"/>
      <c r="C26" s="10"/>
      <c r="F26" s="13" t="s">
        <v>130</v>
      </c>
      <c r="S26" s="89"/>
    </row>
    <row r="27" spans="1:19" ht="19" customHeight="1" x14ac:dyDescent="0.3">
      <c r="B27" s="66"/>
      <c r="C27" s="11" t="s">
        <v>73</v>
      </c>
      <c r="D27" s="230">
        <v>250000</v>
      </c>
      <c r="F27" s="37"/>
      <c r="G27" s="38"/>
      <c r="H27" s="38"/>
      <c r="I27" s="39" t="s">
        <v>131</v>
      </c>
      <c r="J27" s="236">
        <v>0.7</v>
      </c>
      <c r="K27" s="14" t="s">
        <v>132</v>
      </c>
      <c r="S27" s="89"/>
    </row>
    <row r="28" spans="1:19" ht="19" customHeight="1" x14ac:dyDescent="0.3">
      <c r="B28" s="66"/>
      <c r="C28" s="11" t="s">
        <v>74</v>
      </c>
      <c r="D28" s="231">
        <v>0.03</v>
      </c>
      <c r="F28" s="33"/>
      <c r="J28" s="237"/>
      <c r="K28" s="216"/>
      <c r="S28" s="89"/>
    </row>
    <row r="29" spans="1:19" ht="19" customHeight="1" x14ac:dyDescent="0.3">
      <c r="B29" s="66"/>
      <c r="C29" s="11" t="s">
        <v>75</v>
      </c>
      <c r="D29" s="232">
        <f>D28*D27</f>
        <v>7500</v>
      </c>
      <c r="F29" s="33"/>
      <c r="I29" s="11" t="s">
        <v>133</v>
      </c>
      <c r="J29" s="238">
        <v>0.5</v>
      </c>
      <c r="K29" s="14" t="s">
        <v>134</v>
      </c>
      <c r="S29" s="89"/>
    </row>
    <row r="30" spans="1:19" ht="19" customHeight="1" x14ac:dyDescent="0.3">
      <c r="B30" s="66"/>
      <c r="C30" s="11" t="s">
        <v>135</v>
      </c>
      <c r="D30" s="233">
        <f>J31</f>
        <v>0.55999999999999994</v>
      </c>
      <c r="F30" s="33"/>
      <c r="I30" s="11" t="s">
        <v>136</v>
      </c>
      <c r="J30" s="238">
        <v>0.4</v>
      </c>
      <c r="K30" s="14" t="s">
        <v>134</v>
      </c>
      <c r="S30" s="89"/>
    </row>
    <row r="31" spans="1:19" ht="19" customHeight="1" thickBot="1" x14ac:dyDescent="0.35">
      <c r="B31" s="66"/>
      <c r="C31" s="11" t="s">
        <v>78</v>
      </c>
      <c r="D31" s="232">
        <f>D30*D29</f>
        <v>4200</v>
      </c>
      <c r="F31" s="34"/>
      <c r="G31" s="40"/>
      <c r="H31" s="40"/>
      <c r="I31" s="41" t="s">
        <v>137</v>
      </c>
      <c r="J31" s="239">
        <f>(((J27)*(1-J30))+(((J27)*(1-J29))*J30))</f>
        <v>0.55999999999999994</v>
      </c>
      <c r="S31" s="89"/>
    </row>
    <row r="32" spans="1:19" ht="19" customHeight="1" x14ac:dyDescent="0.3">
      <c r="B32" s="66"/>
      <c r="C32" s="11"/>
      <c r="D32" s="104"/>
      <c r="S32" s="89"/>
    </row>
    <row r="33" spans="2:19" ht="19" customHeight="1" x14ac:dyDescent="0.4">
      <c r="B33" s="66"/>
      <c r="C33" s="8" t="s">
        <v>79</v>
      </c>
      <c r="D33" s="234">
        <f>ROUNDUP(D21/D31, 0)</f>
        <v>1</v>
      </c>
      <c r="E33" s="15" t="s">
        <v>80</v>
      </c>
      <c r="S33" s="89"/>
    </row>
    <row r="34" spans="2:19" ht="19" customHeight="1" x14ac:dyDescent="0.35">
      <c r="B34" s="66"/>
      <c r="C34" s="217" t="s">
        <v>138</v>
      </c>
      <c r="D34" s="106">
        <f>(1-J30)*D33</f>
        <v>0.6</v>
      </c>
      <c r="F34" s="13"/>
      <c r="L34" s="218"/>
      <c r="S34" s="89"/>
    </row>
    <row r="35" spans="2:19" ht="19" customHeight="1" thickBot="1" x14ac:dyDescent="0.4">
      <c r="B35" s="66"/>
      <c r="C35" s="217" t="s">
        <v>139</v>
      </c>
      <c r="D35" s="235">
        <f>D33*J30</f>
        <v>0.4</v>
      </c>
      <c r="S35" s="89"/>
    </row>
    <row r="36" spans="2:19" x14ac:dyDescent="0.3">
      <c r="B36" s="66"/>
      <c r="S36" s="89"/>
    </row>
    <row r="37" spans="2:19" ht="14.5" thickBot="1" x14ac:dyDescent="0.35">
      <c r="B37" s="66"/>
      <c r="C37" s="11"/>
      <c r="D37" s="18" t="s">
        <v>81</v>
      </c>
      <c r="E37" s="18" t="s">
        <v>82</v>
      </c>
      <c r="S37" s="89"/>
    </row>
    <row r="38" spans="2:19" x14ac:dyDescent="0.3">
      <c r="B38" s="66"/>
      <c r="C38" s="11" t="s">
        <v>83</v>
      </c>
      <c r="D38" s="326">
        <v>0.7</v>
      </c>
      <c r="E38" s="327">
        <f>1-D38</f>
        <v>0.30000000000000004</v>
      </c>
      <c r="S38" s="89"/>
    </row>
    <row r="39" spans="2:19" x14ac:dyDescent="0.3">
      <c r="B39" s="66"/>
      <c r="C39" s="11" t="s">
        <v>84</v>
      </c>
      <c r="D39" s="102">
        <f>ROUNDUP(D38*D33,0)</f>
        <v>1</v>
      </c>
      <c r="E39" s="102">
        <f>ROUNDUP(E38*D33,0)</f>
        <v>1</v>
      </c>
      <c r="F39" s="14" t="s">
        <v>85</v>
      </c>
      <c r="G39" s="216"/>
      <c r="H39" s="216"/>
      <c r="S39" s="89"/>
    </row>
    <row r="40" spans="2:19" x14ac:dyDescent="0.3">
      <c r="B40" s="66"/>
      <c r="C40" s="11" t="s">
        <v>86</v>
      </c>
      <c r="D40" s="328">
        <v>0.879</v>
      </c>
      <c r="E40" s="328">
        <v>0.88900000000000001</v>
      </c>
      <c r="F40" s="14" t="s">
        <v>140</v>
      </c>
      <c r="G40" s="216"/>
      <c r="H40" s="216"/>
      <c r="S40" s="89"/>
    </row>
    <row r="41" spans="2:19" x14ac:dyDescent="0.3">
      <c r="B41" s="66"/>
      <c r="C41" s="11" t="s">
        <v>88</v>
      </c>
      <c r="D41" s="102">
        <f>ROUNDUP(D39/D40,0)</f>
        <v>2</v>
      </c>
      <c r="E41" s="102">
        <f>ROUNDUP(E39/E40,0)</f>
        <v>2</v>
      </c>
      <c r="F41" s="14" t="s">
        <v>85</v>
      </c>
      <c r="G41" s="216"/>
      <c r="H41" s="216"/>
      <c r="S41" s="89"/>
    </row>
    <row r="42" spans="2:19" ht="14.5" x14ac:dyDescent="0.35">
      <c r="B42" s="66"/>
      <c r="C42" s="11" t="s">
        <v>141</v>
      </c>
      <c r="D42" s="329">
        <v>0.80600000000000005</v>
      </c>
      <c r="E42" s="231">
        <v>0.80600000000000005</v>
      </c>
      <c r="F42" s="14" t="s">
        <v>142</v>
      </c>
      <c r="G42" s="216"/>
      <c r="H42" s="216"/>
      <c r="K42" s="15"/>
      <c r="S42" s="89"/>
    </row>
    <row r="43" spans="2:19" x14ac:dyDescent="0.3">
      <c r="B43" s="66"/>
      <c r="C43" s="11" t="s">
        <v>91</v>
      </c>
      <c r="D43" s="102">
        <f>ROUNDUP(D41/D42,0)</f>
        <v>3</v>
      </c>
      <c r="E43" s="102">
        <f>ROUNDUP(E41/E42,0)</f>
        <v>3</v>
      </c>
      <c r="F43" s="14" t="s">
        <v>85</v>
      </c>
      <c r="G43" s="216"/>
      <c r="H43" s="216"/>
      <c r="S43" s="89"/>
    </row>
    <row r="44" spans="2:19" x14ac:dyDescent="0.3">
      <c r="B44" s="66"/>
      <c r="C44" s="11" t="s">
        <v>92</v>
      </c>
      <c r="D44" s="330">
        <v>0.85</v>
      </c>
      <c r="E44" s="330">
        <v>0.83</v>
      </c>
      <c r="F44" s="14" t="s">
        <v>143</v>
      </c>
      <c r="G44" s="216"/>
      <c r="H44" s="216"/>
      <c r="S44" s="89"/>
    </row>
    <row r="45" spans="2:19" ht="14.5" thickBot="1" x14ac:dyDescent="0.35">
      <c r="B45" s="66"/>
      <c r="C45" s="11" t="s">
        <v>94</v>
      </c>
      <c r="D45" s="331">
        <f>ROUNDUP(D43/D44,0)</f>
        <v>4</v>
      </c>
      <c r="E45" s="331">
        <f>ROUNDUP(E43/E44,0)</f>
        <v>4</v>
      </c>
      <c r="F45" s="14" t="s">
        <v>85</v>
      </c>
      <c r="G45" s="216"/>
      <c r="H45" s="216"/>
      <c r="S45" s="89"/>
    </row>
    <row r="46" spans="2:19" x14ac:dyDescent="0.3">
      <c r="B46" s="66"/>
      <c r="C46" s="11"/>
      <c r="E46" s="11"/>
      <c r="S46" s="89"/>
    </row>
    <row r="47" spans="2:19" ht="14.5" thickBot="1" x14ac:dyDescent="0.35">
      <c r="B47" s="66"/>
      <c r="C47" s="11"/>
      <c r="E47" s="11"/>
      <c r="S47" s="89"/>
    </row>
    <row r="48" spans="2:19" x14ac:dyDescent="0.3">
      <c r="B48" s="66"/>
      <c r="C48" s="11" t="s">
        <v>95</v>
      </c>
      <c r="D48" s="103">
        <f>((D45+E45)/D33)</f>
        <v>8</v>
      </c>
      <c r="E48" s="14"/>
      <c r="S48" s="89"/>
    </row>
    <row r="49" spans="1:19" x14ac:dyDescent="0.3">
      <c r="B49" s="66"/>
      <c r="C49" s="11" t="s">
        <v>96</v>
      </c>
      <c r="D49" s="104">
        <f>E45+D45</f>
        <v>8</v>
      </c>
      <c r="S49" s="89"/>
    </row>
    <row r="50" spans="1:19" x14ac:dyDescent="0.3">
      <c r="B50" s="66"/>
      <c r="C50" s="11" t="s">
        <v>97</v>
      </c>
      <c r="D50" s="105">
        <v>48</v>
      </c>
      <c r="S50" s="89"/>
    </row>
    <row r="51" spans="1:19" x14ac:dyDescent="0.3">
      <c r="B51" s="66"/>
      <c r="C51" s="11" t="s">
        <v>98</v>
      </c>
      <c r="D51" s="106">
        <f>ROUNDUP((D49/D50),0)</f>
        <v>1</v>
      </c>
      <c r="E51" s="14" t="s">
        <v>80</v>
      </c>
      <c r="H51" s="11"/>
      <c r="S51" s="89"/>
    </row>
    <row r="52" spans="1:19" x14ac:dyDescent="0.3">
      <c r="B52" s="66"/>
      <c r="C52" s="11" t="s">
        <v>99</v>
      </c>
      <c r="D52" s="105">
        <v>30</v>
      </c>
      <c r="E52" s="14"/>
      <c r="S52" s="89"/>
    </row>
    <row r="53" spans="1:19" x14ac:dyDescent="0.3">
      <c r="B53" s="66"/>
      <c r="C53" s="11" t="s">
        <v>100</v>
      </c>
      <c r="D53" s="102">
        <f>ROUNDUP(D52*D51,0)</f>
        <v>30</v>
      </c>
      <c r="S53" s="89"/>
    </row>
    <row r="54" spans="1:19" ht="14.5" thickBot="1" x14ac:dyDescent="0.35">
      <c r="B54" s="66"/>
      <c r="C54" s="11" t="s">
        <v>101</v>
      </c>
      <c r="D54" s="228">
        <v>5</v>
      </c>
      <c r="S54" s="89"/>
    </row>
    <row r="55" spans="1:19" x14ac:dyDescent="0.3">
      <c r="B55" s="66"/>
      <c r="C55" s="11"/>
      <c r="D55" s="229"/>
      <c r="S55" s="89"/>
    </row>
    <row r="56" spans="1:19" s="20" customFormat="1" ht="22" customHeight="1" x14ac:dyDescent="0.4">
      <c r="B56" s="227"/>
      <c r="C56" s="8" t="s">
        <v>102</v>
      </c>
      <c r="D56" s="22">
        <f>D53/D54</f>
        <v>6</v>
      </c>
      <c r="S56" s="225"/>
    </row>
    <row r="57" spans="1:19" ht="18.5" thickBot="1" x14ac:dyDescent="0.45">
      <c r="B57" s="69"/>
      <c r="C57" s="90"/>
      <c r="D57" s="219"/>
      <c r="E57" s="70"/>
      <c r="F57" s="70"/>
      <c r="G57" s="70"/>
      <c r="H57" s="70"/>
      <c r="I57" s="70"/>
      <c r="J57" s="70"/>
      <c r="K57" s="70"/>
      <c r="L57" s="70"/>
      <c r="M57" s="70"/>
      <c r="N57" s="70"/>
      <c r="O57" s="70"/>
      <c r="P57" s="70"/>
      <c r="Q57" s="70"/>
      <c r="R57" s="70"/>
      <c r="S57" s="92"/>
    </row>
    <row r="58" spans="1:19" ht="18.5" thickTop="1" x14ac:dyDescent="0.4">
      <c r="C58" s="8"/>
      <c r="D58" s="22"/>
    </row>
    <row r="59" spans="1:19" ht="14.5" thickBot="1" x14ac:dyDescent="0.35"/>
    <row r="60" spans="1:19" ht="19" customHeight="1" thickTop="1" x14ac:dyDescent="0.4">
      <c r="B60" s="354" t="s">
        <v>103</v>
      </c>
      <c r="C60" s="351"/>
      <c r="D60" s="351"/>
      <c r="E60" s="351"/>
      <c r="F60" s="351"/>
      <c r="G60" s="351"/>
      <c r="H60" s="351"/>
      <c r="I60" s="351"/>
      <c r="J60" s="351"/>
      <c r="K60" s="351"/>
      <c r="L60" s="351"/>
      <c r="M60" s="351"/>
      <c r="N60" s="351"/>
      <c r="O60" s="351"/>
      <c r="P60" s="351"/>
      <c r="Q60" s="351"/>
      <c r="R60" s="351"/>
      <c r="S60" s="353"/>
    </row>
    <row r="61" spans="1:19" ht="18" x14ac:dyDescent="0.4">
      <c r="A61" s="23"/>
      <c r="B61" s="66"/>
      <c r="C61" s="10"/>
      <c r="J61" s="12"/>
      <c r="S61" s="89"/>
    </row>
    <row r="62" spans="1:19" ht="22" customHeight="1" thickBot="1" x14ac:dyDescent="0.35">
      <c r="B62" s="66"/>
      <c r="C62" s="18" t="s">
        <v>144</v>
      </c>
      <c r="D62" s="18"/>
      <c r="E62" s="18" t="s">
        <v>145</v>
      </c>
      <c r="F62" s="18"/>
      <c r="G62" s="18" t="s">
        <v>146</v>
      </c>
      <c r="H62" s="18"/>
      <c r="I62" s="18" t="s">
        <v>147</v>
      </c>
      <c r="K62" s="13"/>
      <c r="L62" s="13"/>
      <c r="S62" s="89"/>
    </row>
    <row r="63" spans="1:19" ht="22" customHeight="1" x14ac:dyDescent="0.3">
      <c r="B63" s="220" t="s">
        <v>108</v>
      </c>
      <c r="C63" s="24" t="s">
        <v>109</v>
      </c>
      <c r="D63" s="18"/>
      <c r="E63" s="24" t="s">
        <v>148</v>
      </c>
      <c r="F63" s="18"/>
      <c r="G63" s="24" t="s">
        <v>149</v>
      </c>
      <c r="H63" s="18"/>
      <c r="I63" s="24" t="s">
        <v>113</v>
      </c>
      <c r="J63" s="14" t="s">
        <v>150</v>
      </c>
      <c r="K63" s="221"/>
      <c r="L63" s="13"/>
      <c r="S63" s="89"/>
    </row>
    <row r="64" spans="1:19" ht="22" customHeight="1" x14ac:dyDescent="0.3">
      <c r="B64" s="220"/>
      <c r="C64" s="25"/>
      <c r="D64" s="18"/>
      <c r="E64" s="25"/>
      <c r="F64" s="18"/>
      <c r="G64" s="25"/>
      <c r="H64" s="18"/>
      <c r="I64" s="25"/>
      <c r="K64" s="13"/>
      <c r="L64" s="13"/>
      <c r="S64" s="89"/>
    </row>
    <row r="65" spans="1:19" ht="22" customHeight="1" x14ac:dyDescent="0.3">
      <c r="B65" s="220" t="s">
        <v>114</v>
      </c>
      <c r="C65" s="26">
        <v>5</v>
      </c>
      <c r="D65" s="20"/>
      <c r="E65" s="26">
        <v>10</v>
      </c>
      <c r="F65" s="20"/>
      <c r="G65" s="26">
        <v>7</v>
      </c>
      <c r="H65" s="20"/>
      <c r="I65" s="26">
        <v>0</v>
      </c>
      <c r="J65" s="14" t="s">
        <v>115</v>
      </c>
      <c r="S65" s="89"/>
    </row>
    <row r="66" spans="1:19" ht="22" customHeight="1" x14ac:dyDescent="0.3">
      <c r="B66" s="220" t="s">
        <v>116</v>
      </c>
      <c r="C66" s="26">
        <v>15</v>
      </c>
      <c r="D66" s="20"/>
      <c r="E66" s="26">
        <v>30</v>
      </c>
      <c r="F66" s="20"/>
      <c r="G66" s="26">
        <v>22</v>
      </c>
      <c r="H66" s="20"/>
      <c r="I66" s="26">
        <v>0</v>
      </c>
      <c r="S66" s="89"/>
    </row>
    <row r="67" spans="1:19" ht="22" customHeight="1" thickBot="1" x14ac:dyDescent="0.35">
      <c r="A67" s="27"/>
      <c r="B67" s="220"/>
      <c r="C67" s="25"/>
      <c r="D67" s="18"/>
      <c r="E67" s="25"/>
      <c r="F67" s="18"/>
      <c r="G67" s="25"/>
      <c r="H67" s="18"/>
      <c r="I67" s="25"/>
      <c r="S67" s="89"/>
    </row>
    <row r="68" spans="1:19" ht="30.75" customHeight="1" thickBot="1" x14ac:dyDescent="0.35">
      <c r="B68" s="220" t="s">
        <v>117</v>
      </c>
      <c r="C68" s="140">
        <f>IF((C65&gt;0),(C65/C66),(1/$D$52)*(1/$D$48))</f>
        <v>0.33333333333333331</v>
      </c>
      <c r="D68" s="226"/>
      <c r="E68" s="140">
        <f>IF((E65&gt;0),(E65/E66),(1/$D$52)*(1/$D$48))</f>
        <v>0.33333333333333331</v>
      </c>
      <c r="F68" s="226"/>
      <c r="G68" s="140">
        <f>IF((G65&gt;0),(G65/G66),(1/$D$52)*(1/$D$48))</f>
        <v>0.31818181818181818</v>
      </c>
      <c r="H68" s="226"/>
      <c r="I68" s="140">
        <f>IF((I65&gt;0),(I65/I66),(1/$D$52)*(1/$D$48))</f>
        <v>4.1666666666666666E-3</v>
      </c>
      <c r="J68" s="372" t="s">
        <v>151</v>
      </c>
      <c r="K68" s="373"/>
      <c r="L68" s="373"/>
      <c r="M68" s="373"/>
      <c r="N68" s="373"/>
      <c r="O68" s="373"/>
      <c r="P68" s="373"/>
      <c r="Q68" s="373"/>
      <c r="R68" s="373"/>
      <c r="S68" s="374"/>
    </row>
    <row r="69" spans="1:19" ht="22" customHeight="1" x14ac:dyDescent="0.3">
      <c r="B69" s="220"/>
      <c r="C69" s="28"/>
      <c r="D69" s="222"/>
      <c r="E69" s="28"/>
      <c r="F69" s="222"/>
      <c r="G69" s="28"/>
      <c r="H69" s="222"/>
      <c r="I69" s="28"/>
      <c r="S69" s="89"/>
    </row>
    <row r="70" spans="1:19" ht="22" customHeight="1" x14ac:dyDescent="0.3">
      <c r="B70" s="220" t="s">
        <v>119</v>
      </c>
      <c r="C70" s="29">
        <v>0.2</v>
      </c>
      <c r="D70" s="20"/>
      <c r="E70" s="29">
        <v>0.5</v>
      </c>
      <c r="F70" s="20"/>
      <c r="G70" s="29">
        <v>0.3</v>
      </c>
      <c r="H70" s="20"/>
      <c r="I70" s="29">
        <v>0</v>
      </c>
      <c r="J70" s="223"/>
      <c r="S70" s="89"/>
    </row>
    <row r="71" spans="1:19" ht="22" customHeight="1" x14ac:dyDescent="0.35">
      <c r="B71" s="220" t="s">
        <v>120</v>
      </c>
      <c r="C71" s="30">
        <f>ROUNDUP((C70*$D$33),0)</f>
        <v>1</v>
      </c>
      <c r="E71" s="30">
        <f>ROUNDUP((E70*$D$33),0)</f>
        <v>1</v>
      </c>
      <c r="G71" s="30">
        <f>ROUNDUP((G70*$D$33),0)</f>
        <v>1</v>
      </c>
      <c r="I71" s="30">
        <f>ROUNDUP((I70*$D$33),0)</f>
        <v>0</v>
      </c>
      <c r="S71" s="89"/>
    </row>
    <row r="72" spans="1:19" ht="22" customHeight="1" thickBot="1" x14ac:dyDescent="0.4">
      <c r="B72" s="220"/>
      <c r="C72" s="31"/>
      <c r="E72" s="31"/>
      <c r="G72" s="31"/>
      <c r="I72" s="31"/>
      <c r="S72" s="89"/>
    </row>
    <row r="73" spans="1:19" ht="22" customHeight="1" thickTop="1" x14ac:dyDescent="0.35">
      <c r="B73" s="224" t="s">
        <v>152</v>
      </c>
      <c r="C73" s="30">
        <f>ROUNDUP((IF(C66&gt;(C71/C68),0,((C71/C68)-C66))),0)</f>
        <v>0</v>
      </c>
      <c r="D73" s="32"/>
      <c r="E73" s="30">
        <f>ROUNDUP((IF(E66&gt;(E71/E68),0,((E71/E68)-E66))),0)</f>
        <v>0</v>
      </c>
      <c r="F73" s="32"/>
      <c r="G73" s="30">
        <f>ROUNDUP((IF(G66&gt;(G71/G68),0,((G71/G68)-G66))),0)</f>
        <v>0</v>
      </c>
      <c r="H73" s="32"/>
      <c r="I73" s="30">
        <f>ROUNDUP((IF(I66&gt;(I71/I68),0,((I71/I68)-I66))),0)</f>
        <v>0</v>
      </c>
      <c r="J73" s="14" t="s">
        <v>122</v>
      </c>
      <c r="S73" s="89"/>
    </row>
    <row r="74" spans="1:19" ht="22" customHeight="1" x14ac:dyDescent="0.3">
      <c r="B74" s="220" t="s">
        <v>123</v>
      </c>
      <c r="C74" s="42">
        <f>ROUNDUP(C73/($D$54*$D$50),0)</f>
        <v>0</v>
      </c>
      <c r="E74" s="42">
        <f>ROUNDUP(E73/($D$54*$D$50),0)</f>
        <v>0</v>
      </c>
      <c r="G74" s="42">
        <f>ROUNDUP(G73/($D$54*$D$50),0)</f>
        <v>0</v>
      </c>
      <c r="I74" s="42">
        <f>ROUNDUP(I73/($D$54*$D$50),0)</f>
        <v>0</v>
      </c>
      <c r="J74" s="14" t="s">
        <v>153</v>
      </c>
      <c r="S74" s="89"/>
    </row>
    <row r="75" spans="1:19" ht="22" customHeight="1" thickBot="1" x14ac:dyDescent="0.35">
      <c r="B75" s="224" t="s">
        <v>154</v>
      </c>
      <c r="C75" s="19">
        <f>ROUNDUP((C71/C68),0)</f>
        <v>3</v>
      </c>
      <c r="D75" s="13"/>
      <c r="E75" s="19">
        <f>ROUNDUP((E71/E68),0)</f>
        <v>3</v>
      </c>
      <c r="F75" s="13"/>
      <c r="G75" s="19">
        <f>ROUNDUP((G71/G68),0)</f>
        <v>4</v>
      </c>
      <c r="H75" s="13"/>
      <c r="I75" s="19">
        <f>ROUNDUP((I71/I68),0)</f>
        <v>0</v>
      </c>
      <c r="J75" s="14" t="s">
        <v>155</v>
      </c>
      <c r="S75" s="89"/>
    </row>
    <row r="76" spans="1:19" ht="14.5" thickBot="1" x14ac:dyDescent="0.35">
      <c r="B76" s="69"/>
      <c r="C76" s="70"/>
      <c r="D76" s="70"/>
      <c r="E76" s="70"/>
      <c r="F76" s="70"/>
      <c r="G76" s="70"/>
      <c r="H76" s="70"/>
      <c r="I76" s="70"/>
      <c r="J76" s="70"/>
      <c r="K76" s="70"/>
      <c r="L76" s="70"/>
      <c r="M76" s="70"/>
      <c r="N76" s="70"/>
      <c r="O76" s="70"/>
      <c r="P76" s="70"/>
      <c r="Q76" s="70"/>
      <c r="R76" s="70"/>
      <c r="S76" s="92"/>
    </row>
    <row r="77" spans="1:19" ht="14.5" thickTop="1" x14ac:dyDescent="0.3"/>
    <row r="78" spans="1:19" x14ac:dyDescent="0.3">
      <c r="B78" s="13"/>
    </row>
    <row r="79" spans="1:19" ht="66.75" customHeight="1" x14ac:dyDescent="0.3">
      <c r="B79" s="363" t="s">
        <v>156</v>
      </c>
      <c r="C79" s="364"/>
    </row>
    <row r="80" spans="1:19" x14ac:dyDescent="0.3">
      <c r="B80" s="64"/>
    </row>
    <row r="81" spans="2:7" x14ac:dyDescent="0.3">
      <c r="B81" s="64"/>
    </row>
    <row r="82" spans="2:7" x14ac:dyDescent="0.3">
      <c r="B82" s="324" t="s">
        <v>57</v>
      </c>
      <c r="C82" s="211"/>
      <c r="D82" s="211"/>
      <c r="E82" s="212"/>
      <c r="F82" s="211"/>
      <c r="G82" s="211"/>
    </row>
    <row r="83" spans="2:7" ht="26.25" customHeight="1" x14ac:dyDescent="0.3">
      <c r="B83" s="213" t="s">
        <v>58</v>
      </c>
      <c r="C83" s="213"/>
      <c r="D83" s="213"/>
      <c r="E83" s="213"/>
      <c r="F83" s="213"/>
      <c r="G83" s="213"/>
    </row>
    <row r="84" spans="2:7" ht="96" customHeight="1" x14ac:dyDescent="0.3">
      <c r="B84" s="359" t="s">
        <v>59</v>
      </c>
      <c r="C84" s="359"/>
      <c r="D84" s="359"/>
      <c r="E84" s="359"/>
      <c r="F84" s="359"/>
      <c r="G84" s="359"/>
    </row>
    <row r="85" spans="2:7" ht="14.5" x14ac:dyDescent="0.35">
      <c r="B85" s="15"/>
    </row>
  </sheetData>
  <sheetProtection formatCells="0"/>
  <mergeCells count="3">
    <mergeCell ref="B79:C79"/>
    <mergeCell ref="J68:S68"/>
    <mergeCell ref="B84:G84"/>
  </mergeCells>
  <phoneticPr fontId="46" type="noConversion"/>
  <conditionalFormatting sqref="I70 G70 C70 E70">
    <cfRule type="expression" dxfId="2" priority="2">
      <formula>(SUM(#REF!,$C$70,$E$70,$G$70,$I$70))&gt;1</formula>
    </cfRule>
  </conditionalFormatting>
  <conditionalFormatting sqref="C70 E70 G70 I70">
    <cfRule type="expression" dxfId="1" priority="1">
      <formula>AND((SUM(#REF!,$C$70,$E$70,$G$70,$I$70)&lt;1),(SUM(#REF!,$C$70,$E$70,$G$70,$I$70)&gt;0))</formula>
    </cfRule>
  </conditionalFormatting>
  <pageMargins left="0.7" right="0.7" top="0.75" bottom="0.75" header="0.3" footer="0.3"/>
  <pageSetup scale="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G53"/>
  <sheetViews>
    <sheetView showGridLines="0" zoomScale="90" zoomScaleNormal="90" workbookViewId="0">
      <pane ySplit="1" topLeftCell="A5" activePane="bottomLeft" state="frozen"/>
      <selection pane="bottomLeft" activeCell="M13" sqref="M13"/>
    </sheetView>
  </sheetViews>
  <sheetFormatPr defaultColWidth="8.7265625" defaultRowHeight="14.5" x14ac:dyDescent="0.35"/>
  <cols>
    <col min="2" max="2" width="59.453125" customWidth="1"/>
    <col min="3" max="3" width="15.7265625" customWidth="1"/>
    <col min="4" max="4" width="9.7265625" customWidth="1"/>
    <col min="5" max="5" width="15.7265625" customWidth="1"/>
    <col min="6" max="6" width="14" customWidth="1"/>
    <col min="7" max="7" width="15.7265625" customWidth="1"/>
    <col min="9" max="9" width="16.453125" customWidth="1"/>
    <col min="11" max="11" width="15.7265625" customWidth="1"/>
  </cols>
  <sheetData>
    <row r="1" spans="1:293" s="74" customFormat="1" ht="32.5" x14ac:dyDescent="0.65">
      <c r="A1" s="347" t="s">
        <v>157</v>
      </c>
      <c r="B1" s="347"/>
      <c r="C1" s="347"/>
      <c r="D1" s="347"/>
      <c r="E1" s="347"/>
      <c r="F1" s="347"/>
      <c r="G1" s="347"/>
      <c r="H1" s="347"/>
      <c r="I1" s="347"/>
      <c r="J1" s="347"/>
      <c r="K1" s="347"/>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c r="DO1" s="346"/>
      <c r="DP1" s="346"/>
      <c r="DQ1" s="346"/>
      <c r="DR1" s="346"/>
      <c r="DS1" s="346"/>
      <c r="DT1" s="346"/>
      <c r="DU1" s="346"/>
      <c r="DV1" s="346"/>
      <c r="DW1" s="346"/>
      <c r="DX1" s="346"/>
      <c r="DY1" s="346"/>
      <c r="DZ1" s="346"/>
      <c r="EA1" s="346"/>
      <c r="EB1" s="346"/>
      <c r="EC1" s="346"/>
      <c r="ED1" s="346"/>
      <c r="EE1" s="346"/>
      <c r="EF1" s="346"/>
      <c r="EG1" s="346"/>
      <c r="EH1" s="346"/>
      <c r="EI1" s="346"/>
      <c r="EJ1" s="346"/>
      <c r="EK1" s="346"/>
      <c r="EL1" s="346"/>
      <c r="EM1" s="346"/>
      <c r="EN1" s="346"/>
      <c r="EO1" s="346"/>
      <c r="EP1" s="346"/>
      <c r="EQ1" s="346"/>
      <c r="ER1" s="346"/>
      <c r="ES1" s="346"/>
      <c r="ET1" s="346"/>
      <c r="EU1" s="346"/>
      <c r="EV1" s="346"/>
      <c r="EW1" s="346"/>
      <c r="EX1" s="346"/>
      <c r="EY1" s="346"/>
      <c r="EZ1" s="346"/>
      <c r="FA1" s="346"/>
      <c r="FB1" s="346"/>
      <c r="FC1" s="346"/>
      <c r="FD1" s="346"/>
      <c r="FE1" s="346"/>
      <c r="FF1" s="346"/>
      <c r="FG1" s="346"/>
      <c r="FH1" s="346"/>
      <c r="FI1" s="346"/>
      <c r="FJ1" s="346"/>
      <c r="FK1" s="346"/>
      <c r="FL1" s="346"/>
      <c r="FM1" s="346"/>
      <c r="FN1" s="346"/>
      <c r="FO1" s="346"/>
      <c r="FP1" s="346"/>
      <c r="FQ1" s="346"/>
      <c r="FR1" s="346"/>
      <c r="FS1" s="346"/>
      <c r="FT1" s="346"/>
      <c r="FU1" s="346"/>
      <c r="FV1" s="346"/>
      <c r="FW1" s="346"/>
      <c r="FX1" s="346"/>
      <c r="FY1" s="346"/>
      <c r="FZ1" s="346"/>
      <c r="GA1" s="346"/>
      <c r="GB1" s="346"/>
      <c r="GC1" s="346"/>
      <c r="GD1" s="346"/>
      <c r="GE1" s="346"/>
      <c r="GF1" s="346"/>
      <c r="GG1" s="346"/>
      <c r="GH1" s="346"/>
      <c r="GI1" s="346"/>
      <c r="GJ1" s="346"/>
      <c r="GK1" s="346"/>
      <c r="GL1" s="346"/>
      <c r="GM1" s="346"/>
      <c r="GN1" s="346"/>
      <c r="GO1" s="346"/>
      <c r="GP1" s="346"/>
      <c r="GQ1" s="346"/>
      <c r="GR1" s="346"/>
      <c r="GS1" s="346"/>
      <c r="GT1" s="346"/>
      <c r="GU1" s="346"/>
      <c r="GV1" s="346"/>
      <c r="GW1" s="346"/>
      <c r="GX1" s="346"/>
      <c r="GY1" s="346"/>
      <c r="GZ1" s="346"/>
      <c r="HA1" s="346"/>
      <c r="HB1" s="346"/>
      <c r="HC1" s="346"/>
      <c r="HD1" s="346"/>
      <c r="HE1" s="346"/>
      <c r="HF1" s="346"/>
      <c r="HG1" s="346"/>
      <c r="HH1" s="346"/>
      <c r="HI1" s="346"/>
      <c r="HJ1" s="346"/>
      <c r="HK1" s="346"/>
      <c r="HL1" s="346"/>
      <c r="HM1" s="346"/>
      <c r="HN1" s="346"/>
      <c r="HO1" s="346"/>
      <c r="HP1" s="346"/>
      <c r="HQ1" s="346"/>
      <c r="HR1" s="346"/>
      <c r="HS1" s="346"/>
      <c r="HT1" s="346"/>
      <c r="HU1" s="346"/>
      <c r="HV1" s="346"/>
      <c r="HW1" s="346"/>
      <c r="HX1" s="346"/>
      <c r="HY1" s="346"/>
      <c r="HZ1" s="346"/>
      <c r="IA1" s="346"/>
      <c r="IB1" s="346"/>
      <c r="IC1" s="346"/>
      <c r="ID1" s="346"/>
      <c r="IE1" s="346"/>
      <c r="IF1" s="346"/>
      <c r="IG1" s="346"/>
      <c r="IH1" s="346"/>
      <c r="II1" s="346"/>
      <c r="IJ1" s="346"/>
      <c r="IK1" s="346"/>
      <c r="IL1" s="346"/>
      <c r="IM1" s="346"/>
      <c r="IN1" s="346"/>
      <c r="IO1" s="346"/>
      <c r="IP1" s="346"/>
      <c r="IQ1" s="346"/>
      <c r="IR1" s="346"/>
      <c r="IS1" s="346"/>
      <c r="IT1" s="346"/>
      <c r="IU1" s="346"/>
      <c r="IV1" s="346"/>
      <c r="IW1" s="346"/>
      <c r="IX1" s="346"/>
      <c r="IY1" s="346"/>
      <c r="IZ1" s="346"/>
      <c r="JA1" s="346"/>
      <c r="JB1" s="346"/>
      <c r="JC1" s="346"/>
      <c r="JD1" s="346"/>
      <c r="JE1" s="346"/>
      <c r="JF1" s="346"/>
      <c r="JG1" s="346"/>
      <c r="JH1" s="346"/>
      <c r="JI1" s="346"/>
      <c r="JJ1" s="346"/>
      <c r="JK1" s="346"/>
      <c r="JL1" s="346"/>
      <c r="JM1" s="346"/>
      <c r="JN1" s="346"/>
      <c r="JO1" s="346"/>
      <c r="JP1" s="346"/>
      <c r="JQ1" s="346"/>
      <c r="JR1" s="346"/>
      <c r="JS1" s="346"/>
      <c r="JT1" s="346"/>
      <c r="JU1" s="346"/>
      <c r="JV1" s="346"/>
      <c r="JW1" s="346"/>
      <c r="JX1" s="346"/>
      <c r="JY1" s="346"/>
      <c r="JZ1" s="346"/>
      <c r="KA1" s="346"/>
      <c r="KB1" s="346"/>
      <c r="KC1" s="346"/>
      <c r="KD1" s="346"/>
      <c r="KE1" s="346"/>
      <c r="KF1" s="346"/>
      <c r="KG1" s="346"/>
    </row>
    <row r="3" spans="1:293" ht="15" thickBot="1" x14ac:dyDescent="0.4"/>
    <row r="4" spans="1:293" ht="18.5" thickTop="1" x14ac:dyDescent="0.4">
      <c r="A4" s="23"/>
      <c r="B4" s="354" t="s">
        <v>158</v>
      </c>
      <c r="C4" s="351"/>
      <c r="D4" s="351"/>
      <c r="E4" s="351"/>
      <c r="F4" s="351"/>
      <c r="G4" s="351"/>
      <c r="H4" s="351"/>
      <c r="I4" s="351"/>
      <c r="J4" s="351"/>
      <c r="K4" s="353"/>
    </row>
    <row r="5" spans="1:293" ht="19" customHeight="1" x14ac:dyDescent="0.4">
      <c r="A5" s="23" t="s">
        <v>159</v>
      </c>
      <c r="B5" s="255" t="s">
        <v>160</v>
      </c>
      <c r="H5" s="6"/>
      <c r="I5" s="6"/>
      <c r="J5" s="6"/>
      <c r="K5" s="112"/>
    </row>
    <row r="6" spans="1:293" ht="19" customHeight="1" x14ac:dyDescent="0.4">
      <c r="A6" s="23"/>
      <c r="B6" s="66"/>
      <c r="C6" s="8"/>
      <c r="D6" s="45" t="s">
        <v>161</v>
      </c>
      <c r="E6" s="21" t="s">
        <v>160</v>
      </c>
      <c r="F6" s="6"/>
      <c r="H6" s="6"/>
      <c r="I6" s="6"/>
      <c r="J6" s="6"/>
      <c r="K6" s="112"/>
    </row>
    <row r="7" spans="1:293" ht="19" customHeight="1" x14ac:dyDescent="0.4">
      <c r="A7" s="6"/>
      <c r="B7" s="66"/>
      <c r="C7" s="8"/>
      <c r="D7" s="9"/>
      <c r="E7" s="6"/>
      <c r="F7" s="6"/>
      <c r="H7" s="6"/>
      <c r="I7" s="6"/>
      <c r="J7" s="6"/>
      <c r="K7" s="112"/>
    </row>
    <row r="8" spans="1:293" ht="19" customHeight="1" x14ac:dyDescent="0.35">
      <c r="A8" s="6"/>
      <c r="B8" s="66"/>
      <c r="C8" s="6"/>
      <c r="D8" s="11" t="s">
        <v>162</v>
      </c>
      <c r="E8" s="269">
        <f>IF(($E$6=$A$5),('Goals - Solo Agent'!D21),('Goals - Teams'!D21))</f>
        <v>525</v>
      </c>
      <c r="F8" s="14" t="s">
        <v>163</v>
      </c>
      <c r="H8" s="6"/>
      <c r="I8" s="6"/>
      <c r="J8" s="6"/>
      <c r="K8" s="112"/>
    </row>
    <row r="9" spans="1:293" ht="19" customHeight="1" x14ac:dyDescent="0.35">
      <c r="A9" s="6"/>
      <c r="B9" s="66"/>
      <c r="C9" s="6"/>
      <c r="D9" s="11" t="s">
        <v>164</v>
      </c>
      <c r="E9" s="83">
        <v>0</v>
      </c>
      <c r="F9" s="14" t="s">
        <v>129</v>
      </c>
      <c r="H9" s="6"/>
      <c r="I9" s="6"/>
      <c r="J9" s="6"/>
      <c r="K9" s="112"/>
    </row>
    <row r="10" spans="1:293" ht="19" customHeight="1" x14ac:dyDescent="0.35">
      <c r="A10" s="6"/>
      <c r="B10" s="66"/>
      <c r="C10" s="6"/>
      <c r="D10" s="11" t="s">
        <v>165</v>
      </c>
      <c r="E10" s="83">
        <v>0</v>
      </c>
      <c r="F10" s="14" t="s">
        <v>129</v>
      </c>
      <c r="H10" s="6"/>
      <c r="I10" s="6"/>
      <c r="J10" s="6"/>
      <c r="K10" s="112"/>
    </row>
    <row r="11" spans="1:293" ht="19" customHeight="1" x14ac:dyDescent="0.35">
      <c r="A11" s="6"/>
      <c r="B11" s="66"/>
      <c r="C11" s="6"/>
      <c r="D11" s="11"/>
      <c r="F11" s="6"/>
      <c r="H11" s="6"/>
      <c r="I11" s="6"/>
      <c r="J11" s="6"/>
      <c r="K11" s="112"/>
    </row>
    <row r="12" spans="1:293" ht="19" customHeight="1" x14ac:dyDescent="0.35">
      <c r="A12" s="6"/>
      <c r="B12" s="66"/>
      <c r="C12" s="6"/>
      <c r="D12" s="11" t="s">
        <v>166</v>
      </c>
      <c r="E12" s="83">
        <v>0</v>
      </c>
      <c r="F12" s="14" t="s">
        <v>167</v>
      </c>
      <c r="H12" s="6"/>
      <c r="I12" s="6"/>
      <c r="J12" s="6"/>
      <c r="K12" s="112"/>
    </row>
    <row r="13" spans="1:293" ht="19" customHeight="1" x14ac:dyDescent="0.35">
      <c r="A13" s="6"/>
      <c r="B13" s="66"/>
      <c r="C13" s="6"/>
      <c r="D13" s="11" t="s">
        <v>168</v>
      </c>
      <c r="E13" s="83">
        <v>0</v>
      </c>
      <c r="F13" s="14" t="s">
        <v>167</v>
      </c>
      <c r="H13" s="6"/>
      <c r="I13" s="6"/>
      <c r="J13" s="6"/>
      <c r="K13" s="112"/>
    </row>
    <row r="14" spans="1:293" ht="19" customHeight="1" thickBot="1" x14ac:dyDescent="0.4">
      <c r="A14" s="6"/>
      <c r="B14" s="66"/>
      <c r="C14" s="6"/>
      <c r="D14" s="6"/>
      <c r="E14" s="7"/>
      <c r="F14" s="6"/>
      <c r="H14" s="6"/>
      <c r="I14" s="6"/>
      <c r="J14" s="6"/>
      <c r="K14" s="112"/>
    </row>
    <row r="15" spans="1:293" ht="19" customHeight="1" thickTop="1" x14ac:dyDescent="0.4">
      <c r="A15" s="6"/>
      <c r="B15" s="66"/>
      <c r="C15" s="6"/>
      <c r="D15" s="8" t="s">
        <v>71</v>
      </c>
      <c r="E15" s="9">
        <f>SUM(E8:E14)</f>
        <v>525</v>
      </c>
      <c r="F15" s="6"/>
      <c r="H15" s="6"/>
      <c r="I15" s="6"/>
      <c r="J15" s="6"/>
      <c r="K15" s="112"/>
      <c r="M15" s="2"/>
    </row>
    <row r="16" spans="1:293" ht="18.5" thickBot="1" x14ac:dyDescent="0.45">
      <c r="A16" s="6"/>
      <c r="B16" s="69"/>
      <c r="C16" s="70"/>
      <c r="D16" s="90"/>
      <c r="E16" s="93"/>
      <c r="F16" s="70"/>
      <c r="G16" s="172"/>
      <c r="H16" s="70"/>
      <c r="I16" s="70"/>
      <c r="J16" s="70"/>
      <c r="K16" s="173"/>
      <c r="M16" s="2"/>
    </row>
    <row r="17" spans="1:14" ht="18.5" thickTop="1" x14ac:dyDescent="0.4">
      <c r="A17" s="6"/>
      <c r="B17" s="6"/>
      <c r="C17" s="6"/>
      <c r="D17" s="8"/>
      <c r="E17" s="9"/>
      <c r="F17" s="6"/>
      <c r="H17" s="6"/>
      <c r="I17" s="6"/>
      <c r="J17" s="6"/>
      <c r="M17" s="2"/>
    </row>
    <row r="18" spans="1:14" ht="15" thickBot="1" x14ac:dyDescent="0.4"/>
    <row r="19" spans="1:14" ht="18.5" thickTop="1" x14ac:dyDescent="0.4">
      <c r="A19" s="23"/>
      <c r="B19" s="354" t="s">
        <v>169</v>
      </c>
      <c r="C19" s="351"/>
      <c r="D19" s="351"/>
      <c r="E19" s="351"/>
      <c r="F19" s="351"/>
      <c r="G19" s="351"/>
      <c r="H19" s="351"/>
      <c r="I19" s="351"/>
      <c r="J19" s="351"/>
      <c r="K19" s="353"/>
      <c r="L19" s="2"/>
    </row>
    <row r="20" spans="1:14" s="3" customFormat="1" ht="15.5" hidden="1" x14ac:dyDescent="0.35">
      <c r="A20" s="43"/>
      <c r="B20" s="66"/>
      <c r="C20" s="6"/>
      <c r="D20" s="10"/>
      <c r="E20" s="6"/>
      <c r="F20" s="6"/>
      <c r="H20" s="43"/>
      <c r="I20" s="43"/>
      <c r="J20" s="43"/>
      <c r="K20" s="256"/>
    </row>
    <row r="21" spans="1:14" s="3" customFormat="1" ht="18" hidden="1" x14ac:dyDescent="0.4">
      <c r="A21" s="43"/>
      <c r="B21" s="257"/>
      <c r="C21" s="43"/>
      <c r="D21" s="8" t="s">
        <v>78</v>
      </c>
      <c r="E21" s="9">
        <f>IF(($E$6=$A$5),('Goals - Solo Agent'!D31),('Goals - Teams'!D31))</f>
        <v>4200</v>
      </c>
      <c r="F21" s="43"/>
      <c r="H21" s="43"/>
      <c r="I21" s="43"/>
      <c r="J21" s="43"/>
      <c r="K21" s="256"/>
    </row>
    <row r="22" spans="1:14" s="3" customFormat="1" ht="18" x14ac:dyDescent="0.4">
      <c r="A22" s="43"/>
      <c r="B22" s="257"/>
      <c r="C22" s="43"/>
      <c r="D22" s="8"/>
      <c r="E22" s="22"/>
      <c r="F22" s="43"/>
      <c r="H22" s="43"/>
      <c r="I22" s="43"/>
      <c r="J22" s="43"/>
      <c r="K22" s="256"/>
      <c r="N22" s="5"/>
    </row>
    <row r="23" spans="1:14" s="3" customFormat="1" ht="19" customHeight="1" x14ac:dyDescent="0.4">
      <c r="A23" s="43"/>
      <c r="B23" s="257"/>
      <c r="C23" s="43"/>
      <c r="D23" s="8" t="s">
        <v>170</v>
      </c>
      <c r="E23" s="259">
        <f>ROUNDUP(E15/E21, 0)</f>
        <v>1</v>
      </c>
      <c r="F23" s="14" t="s">
        <v>80</v>
      </c>
      <c r="H23" s="43"/>
      <c r="I23" s="43"/>
      <c r="J23" s="43"/>
      <c r="K23" s="256"/>
    </row>
    <row r="24" spans="1:14" s="3" customFormat="1" ht="18" hidden="1" x14ac:dyDescent="0.4">
      <c r="A24" s="43"/>
      <c r="B24" s="257"/>
      <c r="C24" s="43"/>
      <c r="D24" s="44"/>
      <c r="E24" s="260"/>
      <c r="F24" s="43"/>
      <c r="H24" s="43"/>
      <c r="I24" s="43"/>
      <c r="J24" s="43"/>
      <c r="K24" s="256"/>
    </row>
    <row r="25" spans="1:14" s="3" customFormat="1" ht="18" hidden="1" x14ac:dyDescent="0.4">
      <c r="A25" s="43"/>
      <c r="B25" s="257"/>
      <c r="C25" s="43"/>
      <c r="D25" s="44"/>
      <c r="E25" s="260"/>
      <c r="F25" s="43"/>
      <c r="H25" s="43"/>
      <c r="I25" s="43"/>
      <c r="J25" s="43"/>
      <c r="K25" s="256"/>
    </row>
    <row r="26" spans="1:14" s="3" customFormat="1" ht="18" hidden="1" x14ac:dyDescent="0.4">
      <c r="A26" s="43"/>
      <c r="B26" s="257"/>
      <c r="C26" s="43"/>
      <c r="D26" s="8"/>
      <c r="E26" s="261"/>
      <c r="F26" s="45"/>
      <c r="H26" s="43"/>
      <c r="I26" s="43"/>
      <c r="J26" s="43"/>
      <c r="K26" s="256"/>
    </row>
    <row r="27" spans="1:14" s="3" customFormat="1" ht="18" hidden="1" x14ac:dyDescent="0.4">
      <c r="A27" s="43"/>
      <c r="B27" s="257"/>
      <c r="C27" s="43"/>
      <c r="D27" s="8"/>
      <c r="E27" s="261"/>
      <c r="F27" s="45"/>
      <c r="H27" s="43"/>
      <c r="I27" s="43"/>
      <c r="J27" s="43"/>
      <c r="K27" s="256"/>
    </row>
    <row r="28" spans="1:14" s="3" customFormat="1" ht="18" hidden="1" x14ac:dyDescent="0.4">
      <c r="A28" s="43"/>
      <c r="B28" s="257"/>
      <c r="C28" s="43"/>
      <c r="D28" s="8"/>
      <c r="E28" s="262" t="s">
        <v>81</v>
      </c>
      <c r="F28" s="46" t="s">
        <v>82</v>
      </c>
      <c r="H28" s="43"/>
      <c r="I28" s="43"/>
      <c r="J28" s="43"/>
      <c r="K28" s="256"/>
    </row>
    <row r="29" spans="1:14" s="3" customFormat="1" ht="18" hidden="1" x14ac:dyDescent="0.4">
      <c r="A29" s="43"/>
      <c r="B29" s="257"/>
      <c r="C29" s="43"/>
      <c r="D29" s="8" t="s">
        <v>83</v>
      </c>
      <c r="E29" s="263">
        <f>IF(($E$6=$A$5),('Goals - Solo Agent'!C36),('Goals - Teams'!D38))</f>
        <v>0.7</v>
      </c>
      <c r="F29" s="47">
        <f>1-E29</f>
        <v>0.30000000000000004</v>
      </c>
      <c r="H29" s="48" t="s">
        <v>85</v>
      </c>
      <c r="I29" s="43"/>
      <c r="J29" s="43"/>
      <c r="K29" s="256"/>
    </row>
    <row r="30" spans="1:14" s="3" customFormat="1" ht="18" hidden="1" x14ac:dyDescent="0.4">
      <c r="A30" s="43"/>
      <c r="B30" s="257"/>
      <c r="C30" s="43"/>
      <c r="D30" s="8" t="s">
        <v>84</v>
      </c>
      <c r="E30" s="262">
        <f>ROUNDUP(E29*E23,0)</f>
        <v>1</v>
      </c>
      <c r="F30" s="46">
        <f>ROUNDUP(F29*E23,0)</f>
        <v>1</v>
      </c>
      <c r="H30" s="48" t="s">
        <v>140</v>
      </c>
      <c r="I30" s="43"/>
      <c r="J30" s="43"/>
      <c r="K30" s="256"/>
    </row>
    <row r="31" spans="1:14" s="3" customFormat="1" ht="18" hidden="1" x14ac:dyDescent="0.4">
      <c r="A31" s="43"/>
      <c r="B31" s="257"/>
      <c r="C31" s="43"/>
      <c r="D31" s="8" t="s">
        <v>86</v>
      </c>
      <c r="E31" s="264">
        <f>IF(($E$6=$A$5),('Goals - Solo Agent'!C38),('Goals - Teams'!D40))</f>
        <v>0.879</v>
      </c>
      <c r="F31" s="49">
        <f>IF(($E$6=$A$5),('Goals - Solo Agent'!D38),('Goals - Teams'!E40))</f>
        <v>0.88900000000000001</v>
      </c>
      <c r="H31" s="48" t="s">
        <v>85</v>
      </c>
      <c r="I31" s="43"/>
      <c r="J31" s="43"/>
      <c r="K31" s="256"/>
    </row>
    <row r="32" spans="1:14" s="3" customFormat="1" ht="18" hidden="1" x14ac:dyDescent="0.4">
      <c r="A32" s="43"/>
      <c r="B32" s="257"/>
      <c r="C32" s="43"/>
      <c r="D32" s="8" t="s">
        <v>88</v>
      </c>
      <c r="E32" s="262">
        <f>ROUNDUP(E30/E31,0)</f>
        <v>2</v>
      </c>
      <c r="F32" s="46">
        <f>ROUNDUP(F30/F31,0)</f>
        <v>2</v>
      </c>
      <c r="H32" s="48" t="s">
        <v>142</v>
      </c>
      <c r="I32" s="43"/>
      <c r="J32" s="43"/>
      <c r="K32" s="256"/>
      <c r="M32" s="4"/>
    </row>
    <row r="33" spans="1:11" s="3" customFormat="1" ht="18" hidden="1" x14ac:dyDescent="0.4">
      <c r="A33" s="43"/>
      <c r="B33" s="257"/>
      <c r="C33" s="43"/>
      <c r="D33" s="8" t="s">
        <v>141</v>
      </c>
      <c r="E33" s="265">
        <f>IF(($E$6=$A$5),('Goals - Solo Agent'!C40),('Goals - Teams'!D42))</f>
        <v>0.80600000000000005</v>
      </c>
      <c r="F33" s="50">
        <f>IF(($E$6=$A$5),('Goals - Solo Agent'!D40),('Goals - Teams'!E42))</f>
        <v>0.80600000000000005</v>
      </c>
      <c r="H33" s="48" t="s">
        <v>85</v>
      </c>
      <c r="I33" s="43"/>
      <c r="J33" s="43"/>
      <c r="K33" s="256"/>
    </row>
    <row r="34" spans="1:11" s="3" customFormat="1" ht="18" hidden="1" x14ac:dyDescent="0.4">
      <c r="A34" s="43"/>
      <c r="B34" s="257"/>
      <c r="C34" s="43"/>
      <c r="D34" s="8" t="s">
        <v>91</v>
      </c>
      <c r="E34" s="262">
        <f>ROUNDUP(E32/E33,0)</f>
        <v>3</v>
      </c>
      <c r="F34" s="46">
        <f>ROUNDUP(F32/F33,0)</f>
        <v>3</v>
      </c>
      <c r="H34" s="48" t="s">
        <v>143</v>
      </c>
      <c r="I34" s="43"/>
      <c r="J34" s="43"/>
      <c r="K34" s="256"/>
    </row>
    <row r="35" spans="1:11" s="3" customFormat="1" ht="18" hidden="1" x14ac:dyDescent="0.4">
      <c r="A35" s="43"/>
      <c r="B35" s="257"/>
      <c r="C35" s="43"/>
      <c r="D35" s="8" t="s">
        <v>92</v>
      </c>
      <c r="E35" s="266">
        <f>IF(($E$6=$A$5),('Goals - Solo Agent'!C42),('Goals - Teams'!D44))</f>
        <v>0.85</v>
      </c>
      <c r="F35" s="51">
        <f>IF(($E$6=$A$5),('Goals - Solo Agent'!D42),('Goals - Teams'!E44))</f>
        <v>0.83</v>
      </c>
      <c r="H35" s="48" t="s">
        <v>85</v>
      </c>
      <c r="I35" s="43"/>
      <c r="J35" s="43"/>
      <c r="K35" s="256"/>
    </row>
    <row r="36" spans="1:11" s="3" customFormat="1" ht="18" hidden="1" x14ac:dyDescent="0.4">
      <c r="A36" s="43"/>
      <c r="B36" s="257"/>
      <c r="C36" s="43"/>
      <c r="D36" s="8" t="s">
        <v>94</v>
      </c>
      <c r="E36" s="262">
        <f>ROUNDUP(E34/E35,0)</f>
        <v>4</v>
      </c>
      <c r="F36" s="46">
        <f>ROUNDUP(F34/F35,0)</f>
        <v>4</v>
      </c>
      <c r="H36" s="43"/>
      <c r="I36" s="43"/>
      <c r="J36" s="43"/>
      <c r="K36" s="256"/>
    </row>
    <row r="37" spans="1:11" s="3" customFormat="1" ht="18" hidden="1" x14ac:dyDescent="0.4">
      <c r="A37" s="43"/>
      <c r="B37" s="257"/>
      <c r="C37" s="43"/>
      <c r="D37" s="8"/>
      <c r="E37" s="261"/>
      <c r="F37" s="45"/>
      <c r="H37" s="43"/>
      <c r="I37" s="43"/>
      <c r="J37" s="43"/>
      <c r="K37" s="256"/>
    </row>
    <row r="38" spans="1:11" s="3" customFormat="1" ht="18" hidden="1" x14ac:dyDescent="0.4">
      <c r="A38" s="43"/>
      <c r="B38" s="257"/>
      <c r="C38" s="43"/>
      <c r="D38" s="8"/>
      <c r="E38" s="261"/>
      <c r="F38" s="45"/>
      <c r="H38" s="43"/>
      <c r="I38" s="43"/>
      <c r="J38" s="43"/>
      <c r="K38" s="256"/>
    </row>
    <row r="39" spans="1:11" s="3" customFormat="1" ht="19" customHeight="1" x14ac:dyDescent="0.4">
      <c r="A39" s="43"/>
      <c r="B39" s="257"/>
      <c r="C39" s="43"/>
      <c r="D39" s="8" t="s">
        <v>95</v>
      </c>
      <c r="E39" s="267">
        <f>((E36+F36)/E23)</f>
        <v>8</v>
      </c>
      <c r="F39" s="48"/>
      <c r="H39" s="43"/>
      <c r="I39" s="43"/>
      <c r="J39" s="43"/>
      <c r="K39" s="256"/>
    </row>
    <row r="40" spans="1:11" s="3" customFormat="1" ht="18" hidden="1" x14ac:dyDescent="0.4">
      <c r="A40" s="43"/>
      <c r="B40" s="257"/>
      <c r="C40" s="43"/>
      <c r="D40" s="8" t="s">
        <v>171</v>
      </c>
      <c r="E40" s="262">
        <f>F36+E36</f>
        <v>8</v>
      </c>
      <c r="F40" s="14" t="s">
        <v>80</v>
      </c>
      <c r="H40" s="43"/>
      <c r="I40" s="43"/>
      <c r="J40" s="43"/>
      <c r="K40" s="256"/>
    </row>
    <row r="41" spans="1:11" s="3" customFormat="1" ht="18" hidden="1" x14ac:dyDescent="0.4">
      <c r="A41" s="43"/>
      <c r="B41" s="257"/>
      <c r="C41" s="43"/>
      <c r="D41" s="8" t="s">
        <v>97</v>
      </c>
      <c r="E41" s="268">
        <f>IF(($E$6=$A$5),('Goals - Solo Agent'!D48),('Goals - Teams'!D50))</f>
        <v>48</v>
      </c>
      <c r="F41" s="43"/>
      <c r="H41" s="43"/>
      <c r="I41" s="43"/>
      <c r="J41" s="45"/>
      <c r="K41" s="256"/>
    </row>
    <row r="42" spans="1:11" s="3" customFormat="1" ht="18" hidden="1" x14ac:dyDescent="0.4">
      <c r="A42" s="43"/>
      <c r="B42" s="257"/>
      <c r="C42" s="43"/>
      <c r="D42" s="8" t="s">
        <v>98</v>
      </c>
      <c r="E42" s="260">
        <f>ROUNDUP((E40/E41),0)</f>
        <v>1</v>
      </c>
      <c r="F42" s="48" t="s">
        <v>80</v>
      </c>
      <c r="H42" s="43"/>
      <c r="I42" s="43"/>
      <c r="J42" s="43"/>
      <c r="K42" s="256"/>
    </row>
    <row r="43" spans="1:11" s="3" customFormat="1" ht="18" hidden="1" x14ac:dyDescent="0.4">
      <c r="A43" s="43"/>
      <c r="B43" s="257"/>
      <c r="C43" s="43"/>
      <c r="D43" s="8" t="s">
        <v>99</v>
      </c>
      <c r="E43" s="268">
        <f>IF(($E$6=$A$5),('Goals - Solo Agent'!D50),('Goals - Teams'!D52))</f>
        <v>30</v>
      </c>
      <c r="F43" s="48"/>
      <c r="H43" s="43"/>
      <c r="I43" s="43"/>
      <c r="J43" s="43"/>
      <c r="K43" s="256"/>
    </row>
    <row r="44" spans="1:11" s="3" customFormat="1" ht="18" hidden="1" x14ac:dyDescent="0.4">
      <c r="A44" s="43"/>
      <c r="B44" s="257"/>
      <c r="C44" s="43"/>
      <c r="D44" s="8" t="s">
        <v>100</v>
      </c>
      <c r="E44" s="262">
        <f>ROUNDUP(E43*E42,0)</f>
        <v>30</v>
      </c>
      <c r="F44" s="43"/>
      <c r="H44" s="43"/>
      <c r="I44" s="43"/>
      <c r="J44" s="43"/>
      <c r="K44" s="256"/>
    </row>
    <row r="45" spans="1:11" s="3" customFormat="1" ht="19" customHeight="1" x14ac:dyDescent="0.4">
      <c r="A45" s="43"/>
      <c r="B45" s="257"/>
      <c r="C45" s="43"/>
      <c r="D45" s="8" t="s">
        <v>101</v>
      </c>
      <c r="E45" s="268">
        <f>IF(($E$6=$A$5),('Goals - Solo Agent'!D52),('Goals - Teams'!D54))</f>
        <v>5</v>
      </c>
      <c r="F45" s="43"/>
      <c r="H45" s="43"/>
      <c r="I45" s="43"/>
      <c r="J45" s="43"/>
      <c r="K45" s="256"/>
    </row>
    <row r="46" spans="1:11" s="3" customFormat="1" ht="19" customHeight="1" x14ac:dyDescent="0.4">
      <c r="A46" s="43"/>
      <c r="B46" s="257"/>
      <c r="C46" s="43"/>
      <c r="D46" s="8"/>
      <c r="E46" s="22"/>
      <c r="F46" s="43"/>
      <c r="H46" s="43"/>
      <c r="I46" s="43"/>
      <c r="J46" s="43"/>
      <c r="K46" s="256"/>
    </row>
    <row r="47" spans="1:11" ht="19" customHeight="1" x14ac:dyDescent="0.4">
      <c r="A47" s="6"/>
      <c r="B47" s="257"/>
      <c r="C47" s="43"/>
      <c r="D47" s="8" t="s">
        <v>172</v>
      </c>
      <c r="E47" s="22">
        <f>E44/E45</f>
        <v>6</v>
      </c>
      <c r="F47" s="14"/>
      <c r="G47" s="6"/>
      <c r="H47" s="6"/>
      <c r="I47" s="6"/>
      <c r="J47" s="6"/>
      <c r="K47" s="112"/>
    </row>
    <row r="48" spans="1:11" ht="15" thickBot="1" x14ac:dyDescent="0.4">
      <c r="B48" s="258"/>
      <c r="C48" s="172"/>
      <c r="D48" s="172"/>
      <c r="E48" s="172"/>
      <c r="F48" s="172"/>
      <c r="G48" s="172"/>
      <c r="H48" s="172"/>
      <c r="I48" s="172"/>
      <c r="J48" s="172"/>
      <c r="K48" s="173"/>
    </row>
    <row r="49" spans="2:7" ht="15" thickTop="1" x14ac:dyDescent="0.35"/>
    <row r="51" spans="2:7" ht="25.5" customHeight="1" x14ac:dyDescent="0.35">
      <c r="B51" s="324" t="s">
        <v>57</v>
      </c>
      <c r="C51" s="211"/>
      <c r="D51" s="211"/>
      <c r="E51" s="212"/>
      <c r="F51" s="211"/>
      <c r="G51" s="211"/>
    </row>
    <row r="52" spans="2:7" ht="29.25" customHeight="1" x14ac:dyDescent="0.35">
      <c r="B52" s="213" t="s">
        <v>58</v>
      </c>
      <c r="C52" s="213"/>
      <c r="D52" s="213"/>
      <c r="E52" s="213"/>
      <c r="F52" s="213"/>
      <c r="G52" s="213"/>
    </row>
    <row r="53" spans="2:7" ht="111" customHeight="1" x14ac:dyDescent="0.35">
      <c r="B53" s="359" t="s">
        <v>173</v>
      </c>
      <c r="C53" s="359"/>
      <c r="D53" s="359"/>
      <c r="E53" s="359"/>
      <c r="F53" s="359"/>
      <c r="G53" s="359"/>
    </row>
  </sheetData>
  <mergeCells count="1">
    <mergeCell ref="B53:G53"/>
  </mergeCells>
  <phoneticPr fontId="46" type="noConversion"/>
  <dataValidations count="1">
    <dataValidation type="list" allowBlank="1" showInputMessage="1" showErrorMessage="1" sqref="E6" xr:uid="{00000000-0002-0000-0300-000000000000}">
      <formula1>$A$5:$B$5</formula1>
    </dataValidation>
  </dataValidations>
  <pageMargins left="0.7" right="0.7" top="0.75" bottom="0.75" header="0.3" footer="0.3"/>
  <pageSetup paperSize="3"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K40"/>
  <sheetViews>
    <sheetView showGridLines="0" zoomScale="90" zoomScaleNormal="90" workbookViewId="0">
      <selection activeCell="L1" sqref="L1:GK1"/>
    </sheetView>
  </sheetViews>
  <sheetFormatPr defaultColWidth="8.81640625" defaultRowHeight="14.5" x14ac:dyDescent="0.35"/>
  <cols>
    <col min="2" max="2" width="18.7265625" style="1" customWidth="1"/>
    <col min="3" max="5" width="18.7265625" customWidth="1"/>
    <col min="6" max="6" width="4.7265625" customWidth="1"/>
    <col min="7" max="9" width="18.7265625" customWidth="1"/>
    <col min="10" max="10" width="4.7265625" customWidth="1"/>
    <col min="11" max="11" width="8.81640625" hidden="1" customWidth="1"/>
    <col min="13" max="13" width="10.453125" bestFit="1" customWidth="1"/>
  </cols>
  <sheetData>
    <row r="1" spans="1:193" s="74" customFormat="1" ht="32.5" x14ac:dyDescent="0.65">
      <c r="A1" s="347" t="s">
        <v>174</v>
      </c>
      <c r="B1" s="347"/>
      <c r="C1" s="347"/>
      <c r="D1" s="347"/>
      <c r="E1" s="347"/>
      <c r="F1" s="347"/>
      <c r="G1" s="347"/>
      <c r="H1" s="347"/>
      <c r="I1" s="347"/>
      <c r="J1" s="347"/>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c r="DO1" s="346"/>
      <c r="DP1" s="346"/>
      <c r="DQ1" s="346"/>
      <c r="DR1" s="346"/>
      <c r="DS1" s="346"/>
      <c r="DT1" s="346"/>
      <c r="DU1" s="346"/>
      <c r="DV1" s="346"/>
      <c r="DW1" s="346"/>
      <c r="DX1" s="346"/>
      <c r="DY1" s="346"/>
      <c r="DZ1" s="346"/>
      <c r="EA1" s="346"/>
      <c r="EB1" s="346"/>
      <c r="EC1" s="346"/>
      <c r="ED1" s="346"/>
      <c r="EE1" s="346"/>
      <c r="EF1" s="346"/>
      <c r="EG1" s="346"/>
      <c r="EH1" s="346"/>
      <c r="EI1" s="346"/>
      <c r="EJ1" s="346"/>
      <c r="EK1" s="346"/>
      <c r="EL1" s="346"/>
      <c r="EM1" s="346"/>
      <c r="EN1" s="346"/>
      <c r="EO1" s="346"/>
      <c r="EP1" s="346"/>
      <c r="EQ1" s="346"/>
      <c r="ER1" s="346"/>
      <c r="ES1" s="346"/>
      <c r="ET1" s="346"/>
      <c r="EU1" s="346"/>
      <c r="EV1" s="346"/>
      <c r="EW1" s="346"/>
      <c r="EX1" s="346"/>
      <c r="EY1" s="346"/>
      <c r="EZ1" s="346"/>
      <c r="FA1" s="346"/>
      <c r="FB1" s="346"/>
      <c r="FC1" s="346"/>
      <c r="FD1" s="346"/>
      <c r="FE1" s="346"/>
      <c r="FF1" s="346"/>
      <c r="FG1" s="346"/>
      <c r="FH1" s="346"/>
      <c r="FI1" s="346"/>
      <c r="FJ1" s="346"/>
      <c r="FK1" s="346"/>
      <c r="FL1" s="346"/>
      <c r="FM1" s="346"/>
      <c r="FN1" s="346"/>
      <c r="FO1" s="346"/>
      <c r="FP1" s="346"/>
      <c r="FQ1" s="346"/>
      <c r="FR1" s="346"/>
      <c r="FS1" s="346"/>
      <c r="FT1" s="346"/>
      <c r="FU1" s="346"/>
      <c r="FV1" s="346"/>
      <c r="FW1" s="346"/>
      <c r="FX1" s="346"/>
      <c r="FY1" s="346"/>
      <c r="FZ1" s="346"/>
      <c r="GA1" s="346"/>
      <c r="GB1" s="346"/>
      <c r="GC1" s="346"/>
      <c r="GD1" s="346"/>
      <c r="GE1" s="346"/>
      <c r="GF1" s="346"/>
      <c r="GG1" s="346"/>
      <c r="GH1" s="346"/>
      <c r="GI1" s="346"/>
      <c r="GJ1" s="346"/>
      <c r="GK1" s="346"/>
    </row>
    <row r="2" spans="1:193" ht="17.149999999999999" customHeight="1" x14ac:dyDescent="0.35">
      <c r="A2" s="6"/>
      <c r="B2" s="11"/>
      <c r="C2" s="6"/>
      <c r="D2" s="6"/>
      <c r="E2" s="6"/>
      <c r="F2" s="6"/>
      <c r="G2" s="6"/>
      <c r="H2" s="6"/>
      <c r="I2" s="6"/>
      <c r="J2" s="6"/>
      <c r="K2" s="6"/>
      <c r="L2" s="6"/>
      <c r="M2" s="6"/>
      <c r="N2" s="6"/>
      <c r="O2" s="6"/>
      <c r="P2" s="6"/>
      <c r="Q2" s="6"/>
      <c r="R2" s="6"/>
      <c r="S2" s="6"/>
      <c r="T2" s="6"/>
      <c r="U2" s="6"/>
      <c r="V2" s="6"/>
      <c r="W2" s="6"/>
    </row>
    <row r="3" spans="1:193" ht="17.149999999999999" customHeight="1" x14ac:dyDescent="0.4">
      <c r="A3" s="6"/>
      <c r="B3" s="11"/>
      <c r="C3" s="6"/>
      <c r="D3" s="6"/>
      <c r="E3" s="6"/>
      <c r="F3" s="6"/>
      <c r="G3" s="63"/>
      <c r="H3" s="63" t="s">
        <v>161</v>
      </c>
      <c r="I3" s="318" t="s">
        <v>160</v>
      </c>
      <c r="J3" s="21"/>
      <c r="K3" s="6"/>
      <c r="L3" s="6"/>
      <c r="M3" s="6"/>
      <c r="N3" s="6"/>
      <c r="O3" s="6"/>
      <c r="P3" s="6"/>
      <c r="Q3" s="6"/>
      <c r="R3" s="6"/>
      <c r="S3" s="6"/>
      <c r="T3" s="6"/>
      <c r="U3" s="6"/>
      <c r="V3" s="6"/>
      <c r="W3" s="6"/>
    </row>
    <row r="4" spans="1:193" ht="17.149999999999999" customHeight="1" thickBot="1" x14ac:dyDescent="0.4">
      <c r="A4" s="6"/>
      <c r="B4" s="11"/>
      <c r="C4" s="6"/>
      <c r="D4" s="6"/>
      <c r="E4" s="6"/>
      <c r="K4" s="6"/>
      <c r="L4" s="6"/>
      <c r="M4" s="6"/>
      <c r="N4" s="6"/>
      <c r="O4" s="6"/>
      <c r="P4" s="6"/>
      <c r="Q4" s="6"/>
      <c r="R4" s="6"/>
      <c r="S4" s="6"/>
      <c r="T4" s="6"/>
      <c r="U4" s="6"/>
      <c r="V4" s="6"/>
      <c r="W4" s="6"/>
    </row>
    <row r="5" spans="1:193" ht="32.25" customHeight="1" thickBot="1" x14ac:dyDescent="0.4">
      <c r="A5" s="52" t="s">
        <v>159</v>
      </c>
      <c r="B5" s="53" t="s">
        <v>160</v>
      </c>
      <c r="C5" s="301" t="s">
        <v>175</v>
      </c>
      <c r="D5" s="301" t="s">
        <v>71</v>
      </c>
      <c r="E5" s="301" t="s">
        <v>176</v>
      </c>
      <c r="F5" s="301"/>
      <c r="G5" s="302" t="s">
        <v>177</v>
      </c>
      <c r="H5" s="303" t="s">
        <v>178</v>
      </c>
      <c r="I5" s="303" t="s">
        <v>179</v>
      </c>
      <c r="J5" s="270"/>
      <c r="K5" s="6"/>
      <c r="L5" s="6"/>
      <c r="M5" s="6"/>
      <c r="N5" s="6"/>
      <c r="O5" s="6"/>
      <c r="P5" s="6"/>
      <c r="Q5" s="6"/>
      <c r="R5" s="6"/>
      <c r="S5" s="6"/>
      <c r="T5" s="6"/>
      <c r="U5" s="6"/>
      <c r="V5" s="6"/>
      <c r="W5" s="6"/>
    </row>
    <row r="6" spans="1:193" ht="17.149999999999999" customHeight="1" x14ac:dyDescent="0.35">
      <c r="A6" s="6"/>
      <c r="B6" s="54"/>
      <c r="C6" s="6"/>
      <c r="D6" s="55">
        <f>IF(($I$3=$A$5),('Goals - Solo Agent'!D21),('Goals - Teams'!D21))</f>
        <v>525</v>
      </c>
      <c r="E6" s="18">
        <f>IF(($I$3=$A$5),('Goals - Solo Agent'!D33),('Goals - Teams'!D33))</f>
        <v>1</v>
      </c>
      <c r="F6" s="18"/>
      <c r="G6" s="271"/>
      <c r="H6" s="272">
        <f>IF(($I$3=$A$5),('Goals - Solo Agent'!D47),('Goals - Teams'!D49))</f>
        <v>8</v>
      </c>
      <c r="I6" s="272">
        <f>IF(($I$3=$A$5),('Goals - Solo Agent'!D54),('Goals - Teams'!D56))</f>
        <v>6</v>
      </c>
      <c r="J6" s="273"/>
      <c r="K6" s="12">
        <f>1/12</f>
        <v>8.3333333333333329E-2</v>
      </c>
      <c r="L6" s="6"/>
      <c r="M6" s="6"/>
      <c r="N6" s="6"/>
      <c r="O6" s="6"/>
      <c r="P6" s="6"/>
      <c r="Q6" s="6"/>
      <c r="R6" s="6"/>
      <c r="S6" s="6"/>
      <c r="T6" s="6"/>
      <c r="U6" s="6"/>
      <c r="V6" s="6"/>
      <c r="W6" s="6"/>
    </row>
    <row r="7" spans="1:193" ht="17.149999999999999" customHeight="1" x14ac:dyDescent="0.35">
      <c r="A7" s="6"/>
      <c r="B7" s="54"/>
      <c r="C7" s="6"/>
      <c r="D7" s="6"/>
      <c r="E7" s="6"/>
      <c r="F7" s="6"/>
      <c r="G7" s="274"/>
      <c r="H7" s="275"/>
      <c r="I7" s="275"/>
      <c r="J7" s="276"/>
      <c r="K7" s="6"/>
      <c r="L7" s="6"/>
      <c r="M7" s="6"/>
      <c r="N7" s="6"/>
      <c r="O7" s="6"/>
      <c r="P7" s="6"/>
      <c r="Q7" s="6"/>
      <c r="R7" s="6"/>
      <c r="S7" s="6"/>
      <c r="T7" s="6"/>
      <c r="U7" s="6"/>
      <c r="V7" s="6"/>
      <c r="W7" s="6"/>
    </row>
    <row r="8" spans="1:193" ht="17.149999999999999" customHeight="1" x14ac:dyDescent="0.35">
      <c r="A8" s="6"/>
      <c r="B8" s="54"/>
      <c r="C8" s="6"/>
      <c r="D8" s="6"/>
      <c r="E8" s="6"/>
      <c r="F8" s="6"/>
      <c r="G8" s="274"/>
      <c r="H8" s="275"/>
      <c r="I8" s="275"/>
      <c r="J8" s="276"/>
      <c r="K8" s="6"/>
      <c r="L8" s="6"/>
      <c r="M8" s="6"/>
      <c r="N8" s="6"/>
      <c r="O8" s="6"/>
      <c r="P8" s="6"/>
      <c r="Q8" s="6"/>
      <c r="R8" s="6"/>
      <c r="S8" s="6"/>
      <c r="T8" s="6"/>
      <c r="U8" s="6"/>
      <c r="V8" s="6"/>
      <c r="W8" s="6"/>
    </row>
    <row r="9" spans="1:193" ht="17.149999999999999" customHeight="1" x14ac:dyDescent="0.35">
      <c r="A9" s="6"/>
      <c r="B9" s="56" t="s">
        <v>180</v>
      </c>
      <c r="C9" s="332">
        <v>5.5E-2</v>
      </c>
      <c r="D9" s="282">
        <f>$D$6/12</f>
        <v>43.75</v>
      </c>
      <c r="E9" s="283">
        <f>$E$6/12</f>
        <v>8.3333333333333329E-2</v>
      </c>
      <c r="F9" s="57"/>
      <c r="G9" s="291" t="s">
        <v>181</v>
      </c>
      <c r="H9" s="292">
        <f>IF((($H$6/12)/K9)&lt;($H$6/12),($H$6/12),(($H$6/12)/K9))</f>
        <v>1.0101010101010099</v>
      </c>
      <c r="I9" s="293">
        <f>IF(($I$6/K9)&lt;$I$6,$I$6,($I$6/K9))</f>
        <v>9.0909090909090899</v>
      </c>
      <c r="J9" s="277"/>
      <c r="K9" s="12">
        <f>C9/$K$6</f>
        <v>0.66</v>
      </c>
      <c r="L9" s="6"/>
      <c r="M9" s="58"/>
      <c r="N9" s="6"/>
      <c r="O9" s="6"/>
      <c r="P9" s="6"/>
      <c r="Q9" s="6"/>
      <c r="R9" s="6"/>
      <c r="S9" s="6"/>
      <c r="T9" s="6"/>
      <c r="U9" s="6"/>
      <c r="V9" s="6"/>
      <c r="W9" s="6"/>
    </row>
    <row r="10" spans="1:193" ht="17.149999999999999" customHeight="1" x14ac:dyDescent="0.35">
      <c r="A10" s="6"/>
      <c r="B10" s="56" t="s">
        <v>182</v>
      </c>
      <c r="C10" s="333">
        <v>0.06</v>
      </c>
      <c r="D10" s="284">
        <f t="shared" ref="D10:D11" si="0">$D$6/12</f>
        <v>43.75</v>
      </c>
      <c r="E10" s="285">
        <f t="shared" ref="E10:E11" si="1">$E$6/12</f>
        <v>8.3333333333333329E-2</v>
      </c>
      <c r="F10" s="57"/>
      <c r="G10" s="294" t="s">
        <v>183</v>
      </c>
      <c r="H10" s="295">
        <f>IF((($H$6/12)/K10)&lt;($H$6/12),($H$6/12),(($H$6/12)/K10))</f>
        <v>0.92592592592592593</v>
      </c>
      <c r="I10" s="289">
        <f>IF(($I$6/K10)&lt;$I$6,$I$6,($I$6/K10))</f>
        <v>8.3333333333333339</v>
      </c>
      <c r="J10" s="277"/>
      <c r="K10" s="12">
        <f>C10/$K$6</f>
        <v>0.72</v>
      </c>
      <c r="L10" s="6"/>
      <c r="M10" s="6"/>
      <c r="N10" s="6"/>
      <c r="O10" s="6"/>
      <c r="P10" s="6"/>
      <c r="Q10" s="6"/>
      <c r="R10" s="6"/>
      <c r="S10" s="6"/>
      <c r="T10" s="6"/>
      <c r="U10" s="6"/>
      <c r="V10" s="6"/>
      <c r="W10" s="6"/>
    </row>
    <row r="11" spans="1:193" ht="17.149999999999999" customHeight="1" x14ac:dyDescent="0.35">
      <c r="A11" s="6"/>
      <c r="B11" s="56" t="s">
        <v>184</v>
      </c>
      <c r="C11" s="334">
        <v>0.08</v>
      </c>
      <c r="D11" s="286">
        <f t="shared" si="0"/>
        <v>43.75</v>
      </c>
      <c r="E11" s="287">
        <f t="shared" si="1"/>
        <v>8.3333333333333329E-2</v>
      </c>
      <c r="F11" s="57"/>
      <c r="G11" s="296" t="s">
        <v>185</v>
      </c>
      <c r="H11" s="297">
        <f>IF((($H$6/12)/K11)&lt;($H$6/12),($H$6/12),(($H$6/12)/K11))</f>
        <v>0.69444444444444431</v>
      </c>
      <c r="I11" s="298">
        <f>IF(($I$6/K11)&lt;$I$6,$I$6,($I$6/K11))</f>
        <v>6.2499999999999991</v>
      </c>
      <c r="J11" s="277"/>
      <c r="K11" s="12">
        <f>C11/$K$6</f>
        <v>0.96000000000000008</v>
      </c>
      <c r="L11" s="6"/>
      <c r="M11" s="6"/>
      <c r="N11" s="6"/>
      <c r="O11" s="6"/>
      <c r="P11" s="6"/>
      <c r="Q11" s="6"/>
      <c r="R11" s="6"/>
      <c r="S11" s="6"/>
      <c r="T11" s="6"/>
      <c r="U11" s="6"/>
      <c r="V11" s="6"/>
      <c r="W11" s="6"/>
    </row>
    <row r="12" spans="1:193" ht="17.149999999999999" customHeight="1" thickBot="1" x14ac:dyDescent="0.4">
      <c r="A12" s="6"/>
      <c r="B12" s="54"/>
      <c r="C12" s="59"/>
      <c r="D12" s="17"/>
      <c r="E12" s="60"/>
      <c r="F12" s="60"/>
      <c r="G12" s="278"/>
      <c r="H12" s="279"/>
      <c r="I12" s="290"/>
      <c r="J12" s="277"/>
      <c r="K12" s="12"/>
      <c r="L12" s="6"/>
      <c r="M12" s="6"/>
      <c r="N12" s="6"/>
      <c r="O12" s="6"/>
      <c r="P12" s="6"/>
      <c r="Q12" s="6"/>
      <c r="R12" s="6"/>
      <c r="S12" s="6"/>
      <c r="T12" s="6"/>
      <c r="U12" s="6"/>
      <c r="V12" s="6"/>
      <c r="W12" s="6"/>
    </row>
    <row r="13" spans="1:193" s="94" customFormat="1" ht="25" customHeight="1" thickTop="1" x14ac:dyDescent="0.35">
      <c r="A13" s="79"/>
      <c r="B13" s="312"/>
      <c r="C13" s="243" t="s">
        <v>186</v>
      </c>
      <c r="D13" s="313">
        <f>SUM(D9:D11)</f>
        <v>131.25</v>
      </c>
      <c r="E13" s="314">
        <f t="shared" ref="E13:H13" si="2">SUM(E9:E11)</f>
        <v>0.25</v>
      </c>
      <c r="F13" s="314"/>
      <c r="G13" s="315"/>
      <c r="H13" s="316">
        <f t="shared" si="2"/>
        <v>2.6304713804713802</v>
      </c>
      <c r="I13" s="316">
        <f>SUM(I9:I11)</f>
        <v>23.674242424242422</v>
      </c>
      <c r="J13" s="317"/>
      <c r="K13" s="311"/>
      <c r="L13" s="79"/>
      <c r="M13" s="79"/>
      <c r="N13" s="79"/>
      <c r="O13" s="79"/>
      <c r="P13" s="79"/>
      <c r="Q13" s="79"/>
      <c r="R13" s="79"/>
      <c r="S13" s="79"/>
      <c r="T13" s="79"/>
      <c r="U13" s="79"/>
      <c r="V13" s="79"/>
      <c r="W13" s="79"/>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c r="DF13" s="357"/>
      <c r="DG13" s="357"/>
      <c r="DH13" s="357"/>
      <c r="DI13" s="357"/>
      <c r="DJ13" s="357"/>
      <c r="DK13" s="357"/>
      <c r="DL13" s="357"/>
      <c r="DM13" s="357"/>
      <c r="DN13" s="357"/>
      <c r="DO13" s="357"/>
      <c r="DP13" s="357"/>
      <c r="DQ13" s="357"/>
      <c r="DR13" s="357"/>
      <c r="DS13" s="357"/>
      <c r="DT13" s="357"/>
      <c r="DU13" s="357"/>
      <c r="DV13" s="357"/>
      <c r="DW13" s="357"/>
      <c r="DX13" s="357"/>
      <c r="DY13" s="357"/>
      <c r="DZ13" s="357"/>
      <c r="EA13" s="357"/>
      <c r="EB13" s="357"/>
      <c r="EC13" s="357"/>
      <c r="ED13" s="357"/>
      <c r="EE13" s="357"/>
      <c r="EF13" s="357"/>
      <c r="EG13" s="357"/>
      <c r="EH13" s="357"/>
      <c r="EI13" s="357"/>
      <c r="EJ13" s="357"/>
      <c r="EK13" s="357"/>
      <c r="EL13" s="357"/>
      <c r="EM13" s="357"/>
      <c r="EN13" s="357"/>
      <c r="EO13" s="357"/>
      <c r="EP13" s="357"/>
      <c r="EQ13" s="357"/>
      <c r="ER13" s="357"/>
      <c r="ES13" s="357"/>
      <c r="ET13" s="357"/>
      <c r="EU13" s="357"/>
      <c r="EV13" s="357"/>
      <c r="EW13" s="357"/>
      <c r="EX13" s="357"/>
      <c r="EY13" s="357"/>
      <c r="EZ13" s="357"/>
      <c r="FA13" s="357"/>
      <c r="FB13" s="357"/>
      <c r="FC13" s="357"/>
      <c r="FD13" s="357"/>
      <c r="FE13" s="357"/>
      <c r="FF13" s="357"/>
      <c r="FG13" s="357"/>
      <c r="FH13" s="357"/>
      <c r="FI13" s="357"/>
      <c r="FJ13" s="357"/>
      <c r="FK13" s="357"/>
      <c r="FL13" s="357"/>
      <c r="FM13" s="357"/>
      <c r="FN13" s="357"/>
      <c r="FO13" s="357"/>
      <c r="FP13" s="357"/>
      <c r="FQ13" s="357"/>
      <c r="FR13" s="357"/>
      <c r="FS13" s="357"/>
      <c r="FT13" s="357"/>
      <c r="FU13" s="357"/>
      <c r="FV13" s="357"/>
      <c r="FW13" s="357"/>
      <c r="FX13" s="357"/>
      <c r="FY13" s="357"/>
      <c r="FZ13" s="357"/>
      <c r="GA13" s="357"/>
      <c r="GB13" s="357"/>
      <c r="GC13" s="357"/>
      <c r="GD13" s="357"/>
      <c r="GE13" s="357"/>
      <c r="GF13" s="357"/>
      <c r="GG13" s="357"/>
      <c r="GH13" s="357"/>
      <c r="GI13" s="357"/>
      <c r="GJ13" s="357"/>
      <c r="GK13" s="357"/>
    </row>
    <row r="14" spans="1:193" ht="17.149999999999999" customHeight="1" x14ac:dyDescent="0.35">
      <c r="A14" s="6"/>
      <c r="B14" s="54"/>
      <c r="C14" s="59"/>
      <c r="D14" s="61"/>
      <c r="E14" s="57"/>
      <c r="F14" s="57"/>
      <c r="G14" s="274"/>
      <c r="H14" s="280"/>
      <c r="I14" s="288"/>
      <c r="J14" s="277"/>
      <c r="K14" s="12"/>
      <c r="L14" s="6"/>
      <c r="M14" s="6"/>
      <c r="N14" s="6"/>
      <c r="O14" s="6"/>
      <c r="P14" s="6"/>
      <c r="Q14" s="6"/>
      <c r="R14" s="6"/>
      <c r="S14" s="6"/>
      <c r="T14" s="6"/>
      <c r="U14" s="6"/>
      <c r="V14" s="6"/>
      <c r="W14" s="6"/>
    </row>
    <row r="15" spans="1:193" ht="17.149999999999999" customHeight="1" x14ac:dyDescent="0.35">
      <c r="A15" s="6"/>
      <c r="B15" s="56" t="s">
        <v>187</v>
      </c>
      <c r="C15" s="332">
        <v>8.5000000000000006E-2</v>
      </c>
      <c r="D15" s="282">
        <f>$D$6/12</f>
        <v>43.75</v>
      </c>
      <c r="E15" s="283">
        <f>$E$6/12</f>
        <v>8.3333333333333329E-2</v>
      </c>
      <c r="F15" s="57"/>
      <c r="G15" s="299" t="s">
        <v>180</v>
      </c>
      <c r="H15" s="292">
        <f>IF((($H$6/12)/K15)&lt;($H$6/12),($H$6/12),(($H$6/12)/K15))</f>
        <v>0.66666666666666663</v>
      </c>
      <c r="I15" s="293">
        <f>IF(($I$6/K15)&lt;$I$6,$I$6,($I$6/K15))</f>
        <v>6</v>
      </c>
      <c r="J15" s="277"/>
      <c r="K15" s="12">
        <f>C15/$K$6</f>
        <v>1.0200000000000002</v>
      </c>
      <c r="L15" s="6"/>
      <c r="M15" s="6"/>
      <c r="N15" s="6"/>
      <c r="O15" s="6"/>
      <c r="P15" s="6"/>
      <c r="Q15" s="6"/>
      <c r="R15" s="6"/>
      <c r="S15" s="6"/>
      <c r="T15" s="6"/>
      <c r="U15" s="6"/>
      <c r="V15" s="6"/>
      <c r="W15" s="6"/>
    </row>
    <row r="16" spans="1:193" ht="17.149999999999999" customHeight="1" x14ac:dyDescent="0.35">
      <c r="A16" s="6"/>
      <c r="B16" s="56" t="s">
        <v>4</v>
      </c>
      <c r="C16" s="333">
        <v>9.5000000000000001E-2</v>
      </c>
      <c r="D16" s="284">
        <f t="shared" ref="D16:D17" si="3">$D$6/12</f>
        <v>43.75</v>
      </c>
      <c r="E16" s="285">
        <f t="shared" ref="E16:E17" si="4">$E$6/12</f>
        <v>8.3333333333333329E-2</v>
      </c>
      <c r="F16" s="57"/>
      <c r="G16" s="294" t="s">
        <v>182</v>
      </c>
      <c r="H16" s="295">
        <f>IF((($H$6/12)/K16)&lt;($H$6/12),($H$6/12),(($H$6/12)/K16))</f>
        <v>0.66666666666666663</v>
      </c>
      <c r="I16" s="289">
        <f>IF(($I$6/K16)&lt;$I$6,$I$6,($I$6/K16))</f>
        <v>6</v>
      </c>
      <c r="J16" s="277"/>
      <c r="K16" s="12">
        <f>C16/$K$6</f>
        <v>1.1400000000000001</v>
      </c>
      <c r="L16" s="6"/>
      <c r="M16" s="6"/>
      <c r="N16" s="6"/>
      <c r="O16" s="6"/>
      <c r="P16" s="6"/>
      <c r="Q16" s="6"/>
      <c r="R16" s="6"/>
      <c r="S16" s="6"/>
      <c r="T16" s="6"/>
      <c r="U16" s="6"/>
      <c r="V16" s="6"/>
      <c r="W16" s="6"/>
    </row>
    <row r="17" spans="1:23" ht="17.149999999999999" customHeight="1" x14ac:dyDescent="0.35">
      <c r="A17" s="6"/>
      <c r="B17" s="56" t="s">
        <v>188</v>
      </c>
      <c r="C17" s="334">
        <v>0.105</v>
      </c>
      <c r="D17" s="286">
        <f t="shared" si="3"/>
        <v>43.75</v>
      </c>
      <c r="E17" s="287">
        <f t="shared" si="4"/>
        <v>8.3333333333333329E-2</v>
      </c>
      <c r="F17" s="57"/>
      <c r="G17" s="300" t="s">
        <v>184</v>
      </c>
      <c r="H17" s="297">
        <f>IF((($H$6/12)/K17)&lt;($H$6/12),($H$6/12),(($H$6/12)/K17))</f>
        <v>0.66666666666666663</v>
      </c>
      <c r="I17" s="298">
        <f>IF(($I$6/K17)&lt;$I$6,$I$6,($I$6/K17))</f>
        <v>6</v>
      </c>
      <c r="J17" s="277"/>
      <c r="K17" s="12">
        <f>C17/$K$6</f>
        <v>1.26</v>
      </c>
      <c r="L17" s="6"/>
      <c r="M17" s="6"/>
      <c r="N17" s="6"/>
      <c r="O17" s="6"/>
      <c r="P17" s="6"/>
      <c r="Q17" s="6"/>
      <c r="R17" s="6"/>
      <c r="S17" s="6"/>
      <c r="T17" s="6"/>
      <c r="U17" s="6"/>
      <c r="V17" s="6"/>
      <c r="W17" s="6"/>
    </row>
    <row r="18" spans="1:23" ht="17.149999999999999" customHeight="1" thickBot="1" x14ac:dyDescent="0.4">
      <c r="A18" s="6"/>
      <c r="B18" s="54"/>
      <c r="C18" s="59"/>
      <c r="D18" s="17"/>
      <c r="E18" s="60"/>
      <c r="F18" s="60"/>
      <c r="G18" s="278"/>
      <c r="H18" s="279"/>
      <c r="I18" s="290"/>
      <c r="J18" s="277"/>
      <c r="K18" s="12"/>
      <c r="L18" s="6"/>
      <c r="M18" s="6"/>
      <c r="N18" s="6"/>
      <c r="O18" s="6"/>
      <c r="P18" s="6"/>
      <c r="Q18" s="6"/>
      <c r="R18" s="6"/>
      <c r="S18" s="6"/>
      <c r="T18" s="6"/>
      <c r="U18" s="6"/>
      <c r="V18" s="6"/>
      <c r="W18" s="6"/>
    </row>
    <row r="19" spans="1:23" s="94" customFormat="1" ht="25" customHeight="1" thickTop="1" x14ac:dyDescent="0.35">
      <c r="A19" s="79"/>
      <c r="B19" s="312"/>
      <c r="C19" s="243" t="s">
        <v>189</v>
      </c>
      <c r="D19" s="313">
        <f>SUM(D15:D17)</f>
        <v>131.25</v>
      </c>
      <c r="E19" s="314">
        <f t="shared" ref="E19:H19" si="5">SUM(E15:E17)</f>
        <v>0.25</v>
      </c>
      <c r="F19" s="314"/>
      <c r="G19" s="315"/>
      <c r="H19" s="316">
        <f t="shared" si="5"/>
        <v>2</v>
      </c>
      <c r="I19" s="316">
        <f>SUM(I15:I17)</f>
        <v>18</v>
      </c>
      <c r="J19" s="317"/>
      <c r="K19" s="311"/>
      <c r="L19" s="79"/>
      <c r="M19" s="79"/>
      <c r="N19" s="79"/>
      <c r="O19" s="79"/>
      <c r="P19" s="79"/>
      <c r="Q19" s="79"/>
      <c r="R19" s="79"/>
      <c r="S19" s="79"/>
      <c r="T19" s="79"/>
      <c r="U19" s="79"/>
      <c r="V19" s="79"/>
      <c r="W19" s="79"/>
    </row>
    <row r="20" spans="1:23" ht="17.149999999999999" customHeight="1" x14ac:dyDescent="0.35">
      <c r="A20" s="6"/>
      <c r="B20" s="54"/>
      <c r="C20" s="59"/>
      <c r="D20" s="16"/>
      <c r="E20" s="57"/>
      <c r="F20" s="57"/>
      <c r="G20" s="274"/>
      <c r="H20" s="280"/>
      <c r="I20" s="288"/>
      <c r="J20" s="277"/>
      <c r="K20" s="12"/>
      <c r="L20" s="6"/>
      <c r="M20" s="6"/>
      <c r="N20" s="6"/>
      <c r="O20" s="6"/>
      <c r="P20" s="6"/>
      <c r="Q20" s="6"/>
      <c r="R20" s="6"/>
      <c r="S20" s="6"/>
      <c r="T20" s="6"/>
      <c r="U20" s="6"/>
      <c r="V20" s="6"/>
      <c r="W20" s="6"/>
    </row>
    <row r="21" spans="1:23" ht="17.149999999999999" customHeight="1" x14ac:dyDescent="0.35">
      <c r="A21" s="6"/>
      <c r="B21" s="56" t="s">
        <v>190</v>
      </c>
      <c r="C21" s="332">
        <v>9.8000000000000004E-2</v>
      </c>
      <c r="D21" s="282">
        <f>$D$6/12</f>
        <v>43.75</v>
      </c>
      <c r="E21" s="283">
        <f>$E$6/12</f>
        <v>8.3333333333333329E-2</v>
      </c>
      <c r="F21" s="57"/>
      <c r="G21" s="299" t="s">
        <v>187</v>
      </c>
      <c r="H21" s="292">
        <f>IF((($H$6/12)/K21)&lt;($H$6/12),($H$6/12),(($H$6/12)/K21))</f>
        <v>0.66666666666666663</v>
      </c>
      <c r="I21" s="293">
        <f>IF(($I$6/K21)&lt;$I$6,$I$6,($I$6/K21))</f>
        <v>6</v>
      </c>
      <c r="J21" s="277"/>
      <c r="K21" s="12">
        <f>C21/$K$6</f>
        <v>1.1760000000000002</v>
      </c>
      <c r="L21" s="6"/>
      <c r="M21" s="6"/>
      <c r="N21" s="6"/>
      <c r="O21" s="6"/>
      <c r="P21" s="6"/>
      <c r="Q21" s="6"/>
      <c r="R21" s="6"/>
      <c r="S21" s="6"/>
      <c r="T21" s="6"/>
      <c r="U21" s="6"/>
      <c r="V21" s="6"/>
      <c r="W21" s="6"/>
    </row>
    <row r="22" spans="1:23" ht="17.149999999999999" customHeight="1" x14ac:dyDescent="0.35">
      <c r="A22" s="6"/>
      <c r="B22" s="56" t="s">
        <v>191</v>
      </c>
      <c r="C22" s="333">
        <v>0.1</v>
      </c>
      <c r="D22" s="284">
        <f t="shared" ref="D22:D23" si="6">$D$6/12</f>
        <v>43.75</v>
      </c>
      <c r="E22" s="285">
        <f t="shared" ref="E22:E23" si="7">$E$6/12</f>
        <v>8.3333333333333329E-2</v>
      </c>
      <c r="F22" s="57"/>
      <c r="G22" s="294" t="s">
        <v>4</v>
      </c>
      <c r="H22" s="295">
        <f>IF((($H$6/12)/K22)&lt;($H$6/12),($H$6/12),(($H$6/12)/K22))</f>
        <v>0.66666666666666663</v>
      </c>
      <c r="I22" s="289">
        <f>IF(($I$6/K22)&lt;$I$6,$I$6,($I$6/K22))</f>
        <v>6</v>
      </c>
      <c r="J22" s="277"/>
      <c r="K22" s="12">
        <f>C22/$K$6</f>
        <v>1.2000000000000002</v>
      </c>
      <c r="L22" s="6"/>
      <c r="M22" s="6"/>
      <c r="N22" s="6"/>
      <c r="O22" s="6"/>
      <c r="P22" s="6"/>
      <c r="Q22" s="6"/>
      <c r="R22" s="6"/>
      <c r="S22" s="6"/>
      <c r="T22" s="6"/>
      <c r="U22" s="6"/>
      <c r="V22" s="6"/>
      <c r="W22" s="6"/>
    </row>
    <row r="23" spans="1:23" ht="17.149999999999999" customHeight="1" x14ac:dyDescent="0.35">
      <c r="A23" s="6"/>
      <c r="B23" s="56" t="s">
        <v>192</v>
      </c>
      <c r="C23" s="334">
        <v>8.5000000000000006E-2</v>
      </c>
      <c r="D23" s="286">
        <f t="shared" si="6"/>
        <v>43.75</v>
      </c>
      <c r="E23" s="287">
        <f t="shared" si="7"/>
        <v>8.3333333333333329E-2</v>
      </c>
      <c r="F23" s="57"/>
      <c r="G23" s="300" t="s">
        <v>188</v>
      </c>
      <c r="H23" s="297">
        <f>IF((($H$6/12)/K23)&lt;($H$6/12),($H$6/12),(($H$6/12)/K23))</f>
        <v>0.66666666666666663</v>
      </c>
      <c r="I23" s="298">
        <f>IF(($I$6/K23)&lt;$I$6,$I$6,($I$6/K23))</f>
        <v>6</v>
      </c>
      <c r="J23" s="277"/>
      <c r="K23" s="12">
        <f>C23/$K$6</f>
        <v>1.0200000000000002</v>
      </c>
      <c r="L23" s="6"/>
      <c r="M23" s="6"/>
      <c r="N23" s="6"/>
      <c r="O23" s="6"/>
      <c r="P23" s="6"/>
      <c r="Q23" s="6"/>
      <c r="R23" s="6"/>
      <c r="S23" s="6"/>
      <c r="T23" s="6"/>
      <c r="U23" s="6"/>
      <c r="V23" s="6"/>
      <c r="W23" s="6"/>
    </row>
    <row r="24" spans="1:23" ht="17.149999999999999" customHeight="1" thickBot="1" x14ac:dyDescent="0.4">
      <c r="A24" s="6"/>
      <c r="B24" s="54"/>
      <c r="C24" s="59"/>
      <c r="D24" s="17"/>
      <c r="E24" s="60"/>
      <c r="F24" s="60"/>
      <c r="G24" s="278"/>
      <c r="H24" s="279"/>
      <c r="I24" s="290"/>
      <c r="J24" s="277"/>
      <c r="K24" s="12"/>
      <c r="L24" s="6"/>
      <c r="M24" s="6"/>
      <c r="N24" s="6"/>
      <c r="O24" s="6"/>
      <c r="P24" s="6"/>
      <c r="Q24" s="6"/>
      <c r="R24" s="6"/>
      <c r="S24" s="6"/>
      <c r="T24" s="6"/>
      <c r="U24" s="6"/>
      <c r="V24" s="6"/>
      <c r="W24" s="6"/>
    </row>
    <row r="25" spans="1:23" s="94" customFormat="1" ht="25" customHeight="1" thickTop="1" x14ac:dyDescent="0.35">
      <c r="A25" s="79"/>
      <c r="B25" s="312"/>
      <c r="C25" s="244" t="s">
        <v>193</v>
      </c>
      <c r="D25" s="313">
        <f>SUM(D21:D23)</f>
        <v>131.25</v>
      </c>
      <c r="E25" s="314">
        <f t="shared" ref="E25:H25" si="8">SUM(E21:E23)</f>
        <v>0.25</v>
      </c>
      <c r="F25" s="314"/>
      <c r="G25" s="315"/>
      <c r="H25" s="316">
        <f t="shared" si="8"/>
        <v>2</v>
      </c>
      <c r="I25" s="316">
        <f>SUM(I21:I23)</f>
        <v>18</v>
      </c>
      <c r="J25" s="317"/>
      <c r="K25" s="311"/>
      <c r="L25" s="79"/>
      <c r="M25" s="79"/>
      <c r="N25" s="79"/>
      <c r="O25" s="79"/>
      <c r="P25" s="79"/>
      <c r="Q25" s="79"/>
      <c r="R25" s="79"/>
      <c r="S25" s="79"/>
      <c r="T25" s="79"/>
      <c r="U25" s="79"/>
      <c r="V25" s="79"/>
      <c r="W25" s="79"/>
    </row>
    <row r="26" spans="1:23" ht="17.149999999999999" customHeight="1" x14ac:dyDescent="0.35">
      <c r="A26" s="6"/>
      <c r="B26" s="54"/>
      <c r="C26" s="20"/>
      <c r="D26" s="16"/>
      <c r="E26" s="57"/>
      <c r="F26" s="57"/>
      <c r="G26" s="281"/>
      <c r="H26" s="280"/>
      <c r="I26" s="288"/>
      <c r="J26" s="277"/>
      <c r="K26" s="12"/>
      <c r="L26" s="6"/>
      <c r="M26" s="6"/>
      <c r="N26" s="6"/>
      <c r="O26" s="6"/>
      <c r="P26" s="6"/>
      <c r="Q26" s="6"/>
      <c r="R26" s="6"/>
      <c r="S26" s="6"/>
      <c r="T26" s="6"/>
      <c r="U26" s="6"/>
      <c r="V26" s="6"/>
      <c r="W26" s="6"/>
    </row>
    <row r="27" spans="1:23" ht="17.149999999999999" customHeight="1" x14ac:dyDescent="0.35">
      <c r="A27" s="6"/>
      <c r="B27" s="56" t="s">
        <v>181</v>
      </c>
      <c r="C27" s="332">
        <v>8.2000000000000003E-2</v>
      </c>
      <c r="D27" s="282">
        <f>$D$6/12</f>
        <v>43.75</v>
      </c>
      <c r="E27" s="283">
        <f>$E$6/12</f>
        <v>8.3333333333333329E-2</v>
      </c>
      <c r="G27" s="291" t="s">
        <v>190</v>
      </c>
      <c r="H27" s="292">
        <f>IF((($H$6/12)/K27)&lt;($H$6/12),($H$6/12),(($H$6/12)/K27))</f>
        <v>0.67750677506775059</v>
      </c>
      <c r="I27" s="293">
        <f>IF(($I$6/K27)&lt;$I$6,$I$6,($I$6/K27))</f>
        <v>6.0975609756097553</v>
      </c>
      <c r="J27" s="277"/>
      <c r="K27" s="12">
        <f>C27/$K$6</f>
        <v>0.9840000000000001</v>
      </c>
      <c r="L27" s="6"/>
      <c r="M27" s="6"/>
      <c r="N27" s="6"/>
      <c r="O27" s="6"/>
      <c r="P27" s="6"/>
      <c r="Q27" s="6"/>
      <c r="R27" s="6"/>
      <c r="S27" s="6"/>
      <c r="T27" s="6"/>
      <c r="U27" s="6"/>
      <c r="V27" s="6"/>
      <c r="W27" s="6"/>
    </row>
    <row r="28" spans="1:23" ht="17.149999999999999" customHeight="1" x14ac:dyDescent="0.35">
      <c r="A28" s="6"/>
      <c r="B28" s="56" t="s">
        <v>183</v>
      </c>
      <c r="C28" s="333">
        <v>7.4999999999999997E-2</v>
      </c>
      <c r="D28" s="284">
        <f t="shared" ref="D28:D29" si="9">$D$6/12</f>
        <v>43.75</v>
      </c>
      <c r="E28" s="285">
        <f t="shared" ref="E28" si="10">$E$6/12</f>
        <v>8.3333333333333329E-2</v>
      </c>
      <c r="G28" s="294" t="s">
        <v>191</v>
      </c>
      <c r="H28" s="295">
        <f>IF((($H$6/12)/K28)&lt;($H$6/12),($H$6/12),(($H$6/12)/K28))</f>
        <v>0.7407407407407407</v>
      </c>
      <c r="I28" s="289">
        <f>IF(($I$6/K28)&lt;$I$6,$I$6,($I$6/K28))</f>
        <v>6.6666666666666661</v>
      </c>
      <c r="J28" s="277"/>
      <c r="K28" s="12">
        <f>C28/$K$6</f>
        <v>0.9</v>
      </c>
      <c r="L28" s="6"/>
      <c r="M28" s="6"/>
      <c r="N28" s="6"/>
      <c r="O28" s="6"/>
      <c r="P28" s="6"/>
      <c r="Q28" s="6"/>
      <c r="R28" s="6"/>
      <c r="S28" s="6"/>
      <c r="T28" s="6"/>
      <c r="U28" s="6"/>
      <c r="V28" s="6"/>
      <c r="W28" s="6"/>
    </row>
    <row r="29" spans="1:23" ht="17.149999999999999" customHeight="1" x14ac:dyDescent="0.35">
      <c r="A29" s="6"/>
      <c r="B29" s="56" t="s">
        <v>185</v>
      </c>
      <c r="C29" s="334">
        <v>0.08</v>
      </c>
      <c r="D29" s="286">
        <f t="shared" si="9"/>
        <v>43.75</v>
      </c>
      <c r="E29" s="287">
        <f>$E$6/12</f>
        <v>8.3333333333333329E-2</v>
      </c>
      <c r="G29" s="296" t="s">
        <v>192</v>
      </c>
      <c r="H29" s="297">
        <f>IF((($H$6/12)/K29)&lt;($H$6/12),($H$6/12),(($H$6/12)/K29))</f>
        <v>0.69444444444444431</v>
      </c>
      <c r="I29" s="298">
        <f>IF(($I$6/K29)&lt;$I$6,$I$6,($I$6/K29))</f>
        <v>6.2499999999999991</v>
      </c>
      <c r="J29" s="277"/>
      <c r="K29" s="12">
        <f>C29/$K$6</f>
        <v>0.96000000000000008</v>
      </c>
      <c r="L29" s="6"/>
      <c r="M29" s="6"/>
      <c r="N29" s="6"/>
      <c r="O29" s="6"/>
      <c r="P29" s="6"/>
      <c r="Q29" s="6"/>
      <c r="R29" s="6"/>
      <c r="S29" s="6"/>
      <c r="T29" s="6"/>
      <c r="U29" s="6"/>
      <c r="V29" s="6"/>
      <c r="W29" s="6"/>
    </row>
    <row r="30" spans="1:23" ht="17.149999999999999" customHeight="1" thickBot="1" x14ac:dyDescent="0.4">
      <c r="A30" s="6"/>
      <c r="B30" s="54"/>
      <c r="C30" s="59"/>
      <c r="D30" s="17"/>
      <c r="E30" s="60"/>
      <c r="F30" s="60"/>
      <c r="G30" s="278"/>
      <c r="H30" s="279"/>
      <c r="I30" s="290"/>
      <c r="J30" s="277"/>
      <c r="K30" s="12"/>
      <c r="L30" s="6"/>
      <c r="M30" s="6"/>
      <c r="N30" s="6"/>
      <c r="O30" s="6"/>
      <c r="P30" s="6"/>
      <c r="Q30" s="6"/>
      <c r="R30" s="6"/>
      <c r="S30" s="6"/>
      <c r="T30" s="6"/>
      <c r="U30" s="6"/>
      <c r="V30" s="6"/>
      <c r="W30" s="6"/>
    </row>
    <row r="31" spans="1:23" s="94" customFormat="1" ht="25" customHeight="1" thickTop="1" thickBot="1" x14ac:dyDescent="0.4">
      <c r="A31" s="79"/>
      <c r="B31" s="304"/>
      <c r="C31" s="305" t="s">
        <v>194</v>
      </c>
      <c r="D31" s="306">
        <f>SUM(D27:D29)</f>
        <v>131.25</v>
      </c>
      <c r="E31" s="307">
        <f t="shared" ref="E31" si="11">SUM(E27:E29)</f>
        <v>0.25</v>
      </c>
      <c r="F31" s="307"/>
      <c r="G31" s="308"/>
      <c r="H31" s="309">
        <f>SUM(H27:H29)</f>
        <v>2.1126919602529357</v>
      </c>
      <c r="I31" s="309">
        <f>SUM(I27:I29)</f>
        <v>19.01422764227642</v>
      </c>
      <c r="J31" s="310"/>
      <c r="K31" s="311"/>
      <c r="L31" s="79"/>
      <c r="M31" s="79"/>
      <c r="N31" s="79"/>
      <c r="O31" s="79"/>
      <c r="P31" s="79"/>
      <c r="Q31" s="79"/>
      <c r="R31" s="79"/>
      <c r="S31" s="79"/>
      <c r="T31" s="79"/>
      <c r="U31" s="79"/>
      <c r="V31" s="79"/>
      <c r="W31" s="79"/>
    </row>
    <row r="32" spans="1:23" ht="17.149999999999999" customHeight="1" x14ac:dyDescent="0.35">
      <c r="A32" s="6"/>
      <c r="B32" s="11"/>
      <c r="C32" s="12"/>
      <c r="D32" s="62"/>
      <c r="E32" s="6"/>
      <c r="F32" s="6"/>
      <c r="G32" s="6"/>
      <c r="H32" s="6"/>
      <c r="I32" s="6"/>
      <c r="J32" s="6"/>
      <c r="K32" s="6"/>
      <c r="L32" s="6"/>
      <c r="M32" s="6"/>
      <c r="N32" s="6"/>
      <c r="O32" s="6"/>
      <c r="P32" s="6"/>
      <c r="Q32" s="6"/>
      <c r="R32" s="6"/>
      <c r="S32" s="6"/>
      <c r="T32" s="6"/>
      <c r="U32" s="6"/>
      <c r="V32" s="6"/>
      <c r="W32" s="6"/>
    </row>
    <row r="33" spans="1:23" ht="17.149999999999999" customHeight="1" x14ac:dyDescent="0.35">
      <c r="A33" s="6"/>
      <c r="B33" s="11"/>
      <c r="C33" s="73" t="s">
        <v>195</v>
      </c>
      <c r="D33" s="6"/>
      <c r="E33" s="6"/>
      <c r="F33" s="6"/>
      <c r="G33" s="6"/>
      <c r="H33" s="6"/>
      <c r="I33" s="15"/>
      <c r="J33" s="15"/>
      <c r="K33" s="6"/>
      <c r="L33" s="6"/>
      <c r="M33" s="6"/>
      <c r="N33" s="6"/>
      <c r="O33" s="6"/>
      <c r="P33" s="6"/>
      <c r="Q33" s="6"/>
      <c r="R33" s="6"/>
      <c r="S33" s="6"/>
      <c r="T33" s="6"/>
      <c r="U33" s="6"/>
      <c r="V33" s="6"/>
      <c r="W33" s="6"/>
    </row>
    <row r="34" spans="1:23" x14ac:dyDescent="0.35">
      <c r="A34" s="6"/>
      <c r="B34" s="11"/>
      <c r="C34" s="6"/>
      <c r="D34" s="6"/>
      <c r="E34" s="6"/>
      <c r="F34" s="6"/>
      <c r="G34" s="6"/>
      <c r="H34" s="6"/>
      <c r="I34" s="6"/>
      <c r="J34" s="6"/>
      <c r="K34" s="6"/>
      <c r="L34" s="6"/>
      <c r="M34" s="6"/>
      <c r="N34" s="6"/>
      <c r="O34" s="6"/>
      <c r="P34" s="6"/>
      <c r="Q34" s="6"/>
      <c r="R34" s="6"/>
      <c r="S34" s="6"/>
      <c r="T34" s="6"/>
      <c r="U34" s="6"/>
      <c r="V34" s="6"/>
      <c r="W34" s="6"/>
    </row>
    <row r="35" spans="1:23" x14ac:dyDescent="0.35">
      <c r="A35" s="6"/>
      <c r="B35" s="11"/>
      <c r="C35" s="6"/>
      <c r="D35" s="6"/>
      <c r="E35" s="6"/>
      <c r="F35" s="6"/>
      <c r="G35" s="6"/>
      <c r="H35" s="6"/>
      <c r="I35" s="6"/>
      <c r="J35" s="6"/>
      <c r="K35" s="6"/>
      <c r="L35" s="6"/>
      <c r="M35" s="6"/>
      <c r="N35" s="6"/>
      <c r="O35" s="6"/>
      <c r="P35" s="6"/>
      <c r="Q35" s="6"/>
      <c r="R35" s="6"/>
      <c r="S35" s="6"/>
      <c r="T35" s="6"/>
      <c r="U35" s="6"/>
      <c r="V35" s="6"/>
      <c r="W35" s="6"/>
    </row>
    <row r="36" spans="1:23" x14ac:dyDescent="0.35">
      <c r="A36" s="6"/>
      <c r="B36" s="324" t="s">
        <v>57</v>
      </c>
      <c r="C36" s="211"/>
      <c r="D36" s="211"/>
      <c r="E36" s="212"/>
      <c r="F36" s="211"/>
      <c r="G36" s="211"/>
      <c r="H36" s="6"/>
      <c r="I36" s="6"/>
      <c r="J36" s="6"/>
      <c r="K36" s="6"/>
      <c r="L36" s="6"/>
      <c r="M36" s="6"/>
      <c r="N36" s="6"/>
      <c r="O36" s="6"/>
      <c r="P36" s="6"/>
      <c r="Q36" s="6"/>
      <c r="R36" s="6"/>
      <c r="S36" s="6"/>
      <c r="T36" s="6"/>
      <c r="U36" s="6"/>
      <c r="V36" s="6"/>
      <c r="W36" s="6"/>
    </row>
    <row r="37" spans="1:23" ht="27" customHeight="1" x14ac:dyDescent="0.35">
      <c r="A37" s="6"/>
      <c r="B37" s="213" t="s">
        <v>58</v>
      </c>
      <c r="C37" s="213"/>
      <c r="D37" s="213"/>
      <c r="E37" s="213"/>
      <c r="F37" s="213"/>
      <c r="G37" s="213"/>
      <c r="H37" s="6"/>
      <c r="I37" s="6"/>
      <c r="J37" s="6"/>
      <c r="K37" s="6"/>
      <c r="L37" s="6"/>
      <c r="M37" s="6"/>
      <c r="N37" s="6"/>
      <c r="O37" s="6"/>
      <c r="P37" s="6"/>
      <c r="Q37" s="6"/>
      <c r="R37" s="6"/>
      <c r="S37" s="6"/>
      <c r="T37" s="6"/>
      <c r="U37" s="6"/>
      <c r="V37" s="6"/>
      <c r="W37" s="6"/>
    </row>
    <row r="38" spans="1:23" ht="111" customHeight="1" x14ac:dyDescent="0.35">
      <c r="A38" s="6"/>
      <c r="B38" s="359" t="s">
        <v>126</v>
      </c>
      <c r="C38" s="359"/>
      <c r="D38" s="359"/>
      <c r="E38" s="359"/>
      <c r="F38" s="359"/>
      <c r="G38" s="359"/>
      <c r="H38" s="6"/>
      <c r="I38" s="6"/>
      <c r="J38" s="6"/>
      <c r="K38" s="6"/>
      <c r="L38" s="6"/>
      <c r="M38" s="6"/>
      <c r="N38" s="6"/>
      <c r="O38" s="6"/>
      <c r="P38" s="6"/>
      <c r="Q38" s="6"/>
      <c r="R38" s="6"/>
      <c r="S38" s="6"/>
      <c r="T38" s="6"/>
      <c r="U38" s="6"/>
      <c r="V38" s="6"/>
      <c r="W38" s="6"/>
    </row>
    <row r="39" spans="1:23" x14ac:dyDescent="0.35">
      <c r="A39" s="6"/>
      <c r="B39" s="11"/>
      <c r="C39" s="6"/>
      <c r="D39" s="6"/>
      <c r="E39" s="6"/>
      <c r="F39" s="6"/>
      <c r="G39" s="6"/>
      <c r="H39" s="6"/>
      <c r="I39" s="6"/>
      <c r="J39" s="6"/>
      <c r="K39" s="6"/>
      <c r="L39" s="6"/>
      <c r="M39" s="6"/>
      <c r="N39" s="6"/>
      <c r="O39" s="6"/>
      <c r="P39" s="6"/>
      <c r="Q39" s="6"/>
      <c r="R39" s="6"/>
      <c r="S39" s="6"/>
      <c r="T39" s="6"/>
      <c r="U39" s="6"/>
      <c r="V39" s="6"/>
      <c r="W39" s="6"/>
    </row>
    <row r="40" spans="1:23" x14ac:dyDescent="0.35">
      <c r="A40" s="6"/>
      <c r="B40" s="11"/>
      <c r="C40" s="6"/>
      <c r="D40" s="6"/>
      <c r="E40" s="6"/>
      <c r="F40" s="6"/>
      <c r="G40" s="6"/>
      <c r="H40" s="6"/>
      <c r="I40" s="6"/>
      <c r="J40" s="6"/>
      <c r="K40" s="6"/>
      <c r="L40" s="6"/>
      <c r="M40" s="6"/>
      <c r="N40" s="6"/>
      <c r="O40" s="6"/>
      <c r="P40" s="6"/>
      <c r="Q40" s="6"/>
      <c r="R40" s="6"/>
      <c r="S40" s="6"/>
      <c r="T40" s="6"/>
      <c r="U40" s="6"/>
      <c r="V40" s="6"/>
      <c r="W40" s="6"/>
    </row>
  </sheetData>
  <mergeCells count="1">
    <mergeCell ref="B38:G38"/>
  </mergeCells>
  <phoneticPr fontId="46" type="noConversion"/>
  <dataValidations count="1">
    <dataValidation type="list" allowBlank="1" showInputMessage="1" showErrorMessage="1" sqref="I3:J3" xr:uid="{00000000-0002-0000-0400-000000000000}">
      <formula1>$A$5:$B$5</formula1>
    </dataValidation>
  </dataValidations>
  <pageMargins left="0.7" right="0.7" top="0.75" bottom="0.75" header="0.3" footer="0.3"/>
  <pageSetup paperSize="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N47"/>
  <sheetViews>
    <sheetView showGridLines="0" zoomScale="90" zoomScaleNormal="90" workbookViewId="0">
      <selection activeCell="B26" sqref="B26:K26"/>
    </sheetView>
  </sheetViews>
  <sheetFormatPr defaultColWidth="8.7265625" defaultRowHeight="14" x14ac:dyDescent="0.3"/>
  <cols>
    <col min="1" max="1" width="8.7265625" style="6"/>
    <col min="2" max="7" width="9.453125" style="6" customWidth="1"/>
    <col min="8" max="9" width="18" style="6" customWidth="1"/>
    <col min="10" max="10" width="25.1796875" style="6" customWidth="1"/>
    <col min="11" max="11" width="20.1796875" style="13" customWidth="1"/>
    <col min="12" max="16384" width="8.7265625" style="6"/>
  </cols>
  <sheetData>
    <row r="1" spans="1:118" s="74" customFormat="1" ht="32.5" x14ac:dyDescent="0.65">
      <c r="A1" s="347" t="s">
        <v>196</v>
      </c>
      <c r="B1" s="347"/>
      <c r="C1" s="347"/>
      <c r="D1" s="347"/>
      <c r="E1" s="347"/>
      <c r="F1" s="347"/>
      <c r="G1" s="347"/>
      <c r="H1" s="347"/>
      <c r="I1" s="347"/>
      <c r="J1" s="347"/>
      <c r="K1" s="347"/>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row>
    <row r="2" spans="1:118" customFormat="1" ht="15" thickBot="1" x14ac:dyDescent="0.4"/>
    <row r="3" spans="1:118" ht="19" customHeight="1" thickTop="1" x14ac:dyDescent="0.35">
      <c r="A3"/>
      <c r="B3" s="350" t="s">
        <v>197</v>
      </c>
      <c r="C3" s="352"/>
      <c r="D3" s="352"/>
      <c r="E3" s="352"/>
      <c r="F3" s="352"/>
      <c r="G3" s="352"/>
      <c r="H3" s="352"/>
      <c r="I3" s="352"/>
      <c r="J3" s="352"/>
      <c r="K3" s="355"/>
    </row>
    <row r="4" spans="1:118" ht="20" x14ac:dyDescent="0.3">
      <c r="B4" s="78"/>
      <c r="C4" s="79"/>
      <c r="D4" s="79"/>
      <c r="E4" s="79"/>
      <c r="F4" s="79"/>
      <c r="G4" s="189"/>
      <c r="H4" s="190" t="s">
        <v>159</v>
      </c>
      <c r="I4" s="190" t="s">
        <v>160</v>
      </c>
      <c r="J4" s="180"/>
      <c r="K4" s="182"/>
      <c r="L4" s="20"/>
    </row>
    <row r="5" spans="1:118" ht="20" x14ac:dyDescent="0.3">
      <c r="B5" s="78"/>
      <c r="C5" s="79"/>
      <c r="D5" s="79"/>
      <c r="E5" s="79"/>
      <c r="F5" s="79"/>
      <c r="G5" s="79"/>
      <c r="H5" s="189" t="s">
        <v>161</v>
      </c>
      <c r="I5" s="191" t="s">
        <v>160</v>
      </c>
      <c r="J5" s="192"/>
      <c r="K5" s="182"/>
      <c r="L5" s="20"/>
    </row>
    <row r="6" spans="1:118" ht="33" thickBot="1" x14ac:dyDescent="0.35">
      <c r="B6" s="183"/>
      <c r="C6" s="184"/>
      <c r="D6" s="184"/>
      <c r="E6" s="184"/>
      <c r="F6" s="184"/>
      <c r="G6" s="193"/>
      <c r="H6" s="184"/>
      <c r="I6" s="184"/>
      <c r="J6" s="178" t="s">
        <v>198</v>
      </c>
      <c r="K6" s="179">
        <f>IF(($G$6=$B$6),('Goals - Solo Agent'!D48),('Goals - Teams'!D50))</f>
        <v>40</v>
      </c>
    </row>
    <row r="7" spans="1:118" ht="21" customHeight="1" x14ac:dyDescent="0.3">
      <c r="B7" s="78"/>
      <c r="C7" s="79"/>
      <c r="D7" s="79"/>
      <c r="E7" s="79"/>
      <c r="F7" s="79"/>
      <c r="G7" s="79"/>
      <c r="H7" s="180" t="s">
        <v>199</v>
      </c>
      <c r="I7" s="180"/>
      <c r="J7" s="180"/>
      <c r="K7" s="181" t="s">
        <v>200</v>
      </c>
      <c r="L7" s="20"/>
    </row>
    <row r="8" spans="1:118" x14ac:dyDescent="0.3">
      <c r="B8" s="78"/>
      <c r="C8" s="79"/>
      <c r="D8" s="79"/>
      <c r="E8" s="79"/>
      <c r="F8" s="79"/>
      <c r="G8" s="81" t="s">
        <v>201</v>
      </c>
      <c r="H8" s="202">
        <v>2</v>
      </c>
      <c r="I8" s="194">
        <f>IF(($I$5=$H$4),('Goals - Solo Agent'!$D$48*'Goals - Solo Agent'!$D$52),('Goals - Teams'!$D$50*'Goals - Teams'!$D$54))</f>
        <v>240</v>
      </c>
      <c r="J8" s="195" t="s">
        <v>202</v>
      </c>
      <c r="K8" s="196">
        <f>(H8*I8)/$K$6</f>
        <v>12</v>
      </c>
      <c r="L8" s="20"/>
    </row>
    <row r="9" spans="1:118" x14ac:dyDescent="0.3">
      <c r="B9" s="78"/>
      <c r="C9" s="79"/>
      <c r="D9" s="79"/>
      <c r="E9" s="79"/>
      <c r="F9" s="79"/>
      <c r="G9" s="81" t="s">
        <v>203</v>
      </c>
      <c r="H9" s="202">
        <v>2</v>
      </c>
      <c r="I9" s="194">
        <f>IF(($I$5=$H$4),('Goals - Solo Agent'!$D$48*'Goals - Solo Agent'!$D$52),('Goals - Teams'!$D$50*'Goals - Teams'!$D$54))</f>
        <v>240</v>
      </c>
      <c r="J9" s="195" t="s">
        <v>202</v>
      </c>
      <c r="K9" s="196">
        <f>(H9*I9)/$K$6</f>
        <v>12</v>
      </c>
      <c r="L9" s="20"/>
    </row>
    <row r="10" spans="1:118" x14ac:dyDescent="0.3">
      <c r="B10" s="78"/>
      <c r="C10" s="79"/>
      <c r="D10" s="79"/>
      <c r="E10" s="79"/>
      <c r="F10" s="79"/>
      <c r="G10" s="81" t="s">
        <v>204</v>
      </c>
      <c r="H10" s="202">
        <v>2</v>
      </c>
      <c r="I10" s="194">
        <f>IF(($I$5=$H$4),('Goals - Solo Agent'!$D$48*'Goals - Solo Agent'!$D$52),('Goals - Teams'!$D$50*'Goals - Teams'!$D$54))</f>
        <v>240</v>
      </c>
      <c r="J10" s="195" t="s">
        <v>202</v>
      </c>
      <c r="K10" s="196">
        <f>(H10*I10)/$K$6</f>
        <v>12</v>
      </c>
      <c r="L10" s="20"/>
    </row>
    <row r="11" spans="1:118" x14ac:dyDescent="0.3">
      <c r="B11" s="78"/>
      <c r="C11" s="79"/>
      <c r="D11" s="79"/>
      <c r="E11" s="79"/>
      <c r="F11" s="79"/>
      <c r="G11" s="81"/>
      <c r="H11" s="204"/>
      <c r="I11" s="194"/>
      <c r="J11" s="195"/>
      <c r="K11" s="196"/>
      <c r="L11" s="20"/>
    </row>
    <row r="12" spans="1:118" x14ac:dyDescent="0.3">
      <c r="B12" s="78"/>
      <c r="C12" s="79"/>
      <c r="D12" s="79"/>
      <c r="E12" s="79"/>
      <c r="F12" s="79"/>
      <c r="G12" s="81" t="s">
        <v>205</v>
      </c>
      <c r="H12" s="203">
        <v>2</v>
      </c>
      <c r="I12" s="194">
        <f>IF(($I$5=$H$4),'Goals - Solo Agent'!C43,'Goals - Teams'!D45)</f>
        <v>4</v>
      </c>
      <c r="J12" s="195" t="s">
        <v>206</v>
      </c>
      <c r="K12" s="196">
        <f>(H12*I12)/$K$6</f>
        <v>0.2</v>
      </c>
      <c r="L12" s="20"/>
    </row>
    <row r="13" spans="1:118" x14ac:dyDescent="0.3">
      <c r="B13" s="78"/>
      <c r="C13" s="79"/>
      <c r="D13" s="79"/>
      <c r="E13" s="79"/>
      <c r="F13" s="79"/>
      <c r="G13" s="81" t="s">
        <v>207</v>
      </c>
      <c r="H13" s="203">
        <v>2</v>
      </c>
      <c r="I13" s="194">
        <f>IF(($I$5=$H$4),'Goals - Solo Agent'!D43,'Goals - Teams'!E45)</f>
        <v>4</v>
      </c>
      <c r="J13" s="195" t="s">
        <v>208</v>
      </c>
      <c r="K13" s="196">
        <f>(H13*I13)/$K$6</f>
        <v>0.2</v>
      </c>
      <c r="L13" s="20"/>
    </row>
    <row r="14" spans="1:118" x14ac:dyDescent="0.3">
      <c r="B14" s="78"/>
      <c r="C14" s="79"/>
      <c r="D14" s="79"/>
      <c r="E14" s="79"/>
      <c r="F14" s="79"/>
      <c r="G14" s="81" t="s">
        <v>209</v>
      </c>
      <c r="H14" s="203">
        <v>2</v>
      </c>
      <c r="I14" s="81">
        <f>IF(($I$5=$H$4),'Goals - Solo Agent'!C41,'Goals - Teams'!D43)</f>
        <v>3</v>
      </c>
      <c r="J14" s="195" t="s">
        <v>210</v>
      </c>
      <c r="K14" s="196">
        <f>(H14*I14)/$K$6</f>
        <v>0.15</v>
      </c>
      <c r="L14" s="20"/>
    </row>
    <row r="15" spans="1:118" x14ac:dyDescent="0.3">
      <c r="B15" s="78"/>
      <c r="C15" s="79"/>
      <c r="D15" s="79"/>
      <c r="E15" s="79"/>
      <c r="F15" s="79"/>
      <c r="G15" s="81" t="s">
        <v>211</v>
      </c>
      <c r="H15" s="203">
        <v>2</v>
      </c>
      <c r="I15" s="81">
        <f>IF(($I$5=$H$4),'Goals - Solo Agent'!D41,'Goals - Teams'!E43)</f>
        <v>3</v>
      </c>
      <c r="J15" s="195" t="s">
        <v>212</v>
      </c>
      <c r="K15" s="196">
        <f>(H15*I15)/$K$6</f>
        <v>0.15</v>
      </c>
      <c r="L15" s="20"/>
    </row>
    <row r="16" spans="1:118" x14ac:dyDescent="0.3">
      <c r="B16" s="78"/>
      <c r="C16" s="79"/>
      <c r="D16" s="79"/>
      <c r="E16" s="79"/>
      <c r="F16" s="79"/>
      <c r="G16" s="81"/>
      <c r="H16" s="204"/>
      <c r="I16" s="81"/>
      <c r="J16" s="195"/>
      <c r="K16" s="196"/>
      <c r="L16" s="20"/>
    </row>
    <row r="17" spans="2:12" x14ac:dyDescent="0.3">
      <c r="B17" s="78"/>
      <c r="C17" s="79"/>
      <c r="D17" s="79"/>
      <c r="E17" s="79"/>
      <c r="F17" s="79"/>
      <c r="G17" s="81" t="s">
        <v>213</v>
      </c>
      <c r="H17" s="203">
        <v>2</v>
      </c>
      <c r="I17" s="81">
        <f>IF(($I$5=$H$4),(SUM('Goals - Solo Agent'!C39,'Goals - Solo Agent'!D39)),(SUM('Goals - Teams'!D41,'Goals - Teams'!E41)))</f>
        <v>4</v>
      </c>
      <c r="J17" s="195" t="s">
        <v>214</v>
      </c>
      <c r="K17" s="196">
        <f>(H17*I17)/$K$6</f>
        <v>0.2</v>
      </c>
      <c r="L17" s="20"/>
    </row>
    <row r="18" spans="2:12" x14ac:dyDescent="0.3">
      <c r="B18" s="78"/>
      <c r="C18" s="79"/>
      <c r="D18" s="79"/>
      <c r="E18" s="79"/>
      <c r="F18" s="79"/>
      <c r="G18" s="81" t="s">
        <v>215</v>
      </c>
      <c r="H18" s="203">
        <v>2</v>
      </c>
      <c r="I18" s="81">
        <f>IF(($I$5=$H$4),(SUM('Goals - Solo Agent'!C39,'Goals - Solo Agent'!D39)),(SUM('Goals - Teams'!D41,'Goals - Teams'!E41)))</f>
        <v>4</v>
      </c>
      <c r="J18" s="195" t="s">
        <v>214</v>
      </c>
      <c r="K18" s="196">
        <f>(H18*I18)/$K$6</f>
        <v>0.2</v>
      </c>
      <c r="L18" s="20"/>
    </row>
    <row r="19" spans="2:12" x14ac:dyDescent="0.3">
      <c r="B19" s="78"/>
      <c r="C19" s="79"/>
      <c r="D19" s="79"/>
      <c r="E19" s="79"/>
      <c r="F19" s="79"/>
      <c r="G19" s="81" t="s">
        <v>216</v>
      </c>
      <c r="H19" s="203">
        <v>2</v>
      </c>
      <c r="I19" s="81">
        <f>IF(($I$5=$H$4),(SUM('Goals - Solo Agent'!C39,'Goals - Solo Agent'!D39)),(SUM('Goals - Teams'!D41,'Goals - Teams'!E41)))</f>
        <v>4</v>
      </c>
      <c r="J19" s="195" t="s">
        <v>214</v>
      </c>
      <c r="K19" s="196">
        <f>(H19*I19)/$K$6</f>
        <v>0.2</v>
      </c>
      <c r="L19" s="20"/>
    </row>
    <row r="20" spans="2:12" x14ac:dyDescent="0.3">
      <c r="B20" s="78"/>
      <c r="C20" s="79"/>
      <c r="D20" s="79"/>
      <c r="E20" s="79"/>
      <c r="F20" s="79"/>
      <c r="G20" s="81" t="s">
        <v>217</v>
      </c>
      <c r="H20" s="203">
        <v>2</v>
      </c>
      <c r="I20" s="81">
        <f>IF(($I$5=$H$4),(SUM('Goals - Solo Agent'!C37,'Goals - Solo Agent'!D37)),(SUM('Goals - Teams'!D39,'Goals - Teams'!E39)))</f>
        <v>2</v>
      </c>
      <c r="J20" s="195" t="s">
        <v>218</v>
      </c>
      <c r="K20" s="196">
        <f>(H20*I20)/$K$6</f>
        <v>0.1</v>
      </c>
      <c r="L20" s="20"/>
    </row>
    <row r="21" spans="2:12" ht="14.5" thickBot="1" x14ac:dyDescent="0.35">
      <c r="B21" s="183"/>
      <c r="C21" s="184"/>
      <c r="D21" s="184"/>
      <c r="E21" s="184"/>
      <c r="F21" s="184"/>
      <c r="G21" s="197" t="s">
        <v>219</v>
      </c>
      <c r="H21" s="203">
        <v>2</v>
      </c>
      <c r="I21" s="197">
        <f>IF(($I$5=$H$4),(SUM('Goals - Solo Agent'!C37,'Goals - Solo Agent'!D37)),(SUM('Goals - Teams'!D39,'Goals - Teams'!E39)))</f>
        <v>2</v>
      </c>
      <c r="J21" s="198" t="s">
        <v>218</v>
      </c>
      <c r="K21" s="199">
        <f>(H21*I21)/$K$6</f>
        <v>0.1</v>
      </c>
      <c r="L21" s="20"/>
    </row>
    <row r="22" spans="2:12" x14ac:dyDescent="0.3">
      <c r="B22" s="78"/>
      <c r="C22" s="79"/>
      <c r="D22" s="79"/>
      <c r="E22" s="79"/>
      <c r="F22" s="79"/>
      <c r="G22" s="81"/>
      <c r="H22" s="79"/>
      <c r="I22" s="180"/>
      <c r="J22" s="180"/>
      <c r="K22" s="200"/>
      <c r="L22" s="20"/>
    </row>
    <row r="23" spans="2:12" ht="18.5" thickBot="1" x14ac:dyDescent="0.35">
      <c r="B23" s="168"/>
      <c r="C23" s="98"/>
      <c r="D23" s="98"/>
      <c r="E23" s="98"/>
      <c r="F23" s="98"/>
      <c r="G23" s="98"/>
      <c r="H23" s="98"/>
      <c r="I23" s="201"/>
      <c r="J23" s="187" t="s">
        <v>220</v>
      </c>
      <c r="K23" s="188">
        <f>SUM(K8:K21)</f>
        <v>37.500000000000014</v>
      </c>
      <c r="L23" s="20"/>
    </row>
    <row r="24" spans="2:12" ht="18.5" thickTop="1" x14ac:dyDescent="0.4">
      <c r="I24" s="20"/>
      <c r="J24" s="63"/>
      <c r="K24" s="177"/>
      <c r="L24" s="20"/>
    </row>
    <row r="25" spans="2:12" ht="14.5" thickBot="1" x14ac:dyDescent="0.35">
      <c r="G25" s="11"/>
      <c r="I25" s="20"/>
      <c r="J25" s="20"/>
      <c r="K25" s="18"/>
      <c r="L25" s="20"/>
    </row>
    <row r="26" spans="2:12" ht="19" customHeight="1" thickTop="1" x14ac:dyDescent="0.4">
      <c r="B26" s="354" t="s">
        <v>221</v>
      </c>
      <c r="C26" s="351"/>
      <c r="D26" s="351"/>
      <c r="E26" s="351"/>
      <c r="F26" s="351"/>
      <c r="G26" s="351"/>
      <c r="H26" s="351"/>
      <c r="I26" s="351"/>
      <c r="J26" s="351"/>
      <c r="K26" s="353"/>
      <c r="L26" s="20"/>
    </row>
    <row r="27" spans="2:12" x14ac:dyDescent="0.3">
      <c r="B27" s="78"/>
      <c r="C27" s="79"/>
      <c r="D27" s="79"/>
      <c r="E27" s="79"/>
      <c r="F27" s="79"/>
      <c r="G27" s="81"/>
      <c r="H27" s="79"/>
      <c r="I27" s="180"/>
      <c r="J27" s="180"/>
      <c r="K27" s="181"/>
      <c r="L27" s="20"/>
    </row>
    <row r="28" spans="2:12" x14ac:dyDescent="0.3">
      <c r="B28" s="78"/>
      <c r="C28" s="79"/>
      <c r="D28" s="79"/>
      <c r="E28" s="79"/>
      <c r="F28" s="79"/>
      <c r="G28" s="79"/>
      <c r="H28" s="79"/>
      <c r="I28" s="180" t="s">
        <v>222</v>
      </c>
      <c r="J28" s="180" t="s">
        <v>223</v>
      </c>
      <c r="K28" s="182" t="s">
        <v>200</v>
      </c>
      <c r="L28" s="20"/>
    </row>
    <row r="29" spans="2:12" x14ac:dyDescent="0.3">
      <c r="B29" s="78"/>
      <c r="C29" s="79"/>
      <c r="D29" s="79"/>
      <c r="E29" s="79"/>
      <c r="F29" s="79"/>
      <c r="G29" s="79"/>
      <c r="H29" s="81" t="s">
        <v>224</v>
      </c>
      <c r="I29" s="202">
        <v>7</v>
      </c>
      <c r="J29" s="180">
        <v>7</v>
      </c>
      <c r="K29" s="181">
        <f t="shared" ref="K29:K37" si="0">I29*J29</f>
        <v>49</v>
      </c>
      <c r="L29" s="20"/>
    </row>
    <row r="30" spans="2:12" x14ac:dyDescent="0.3">
      <c r="B30" s="78"/>
      <c r="C30" s="79"/>
      <c r="D30" s="79"/>
      <c r="E30" s="79"/>
      <c r="F30" s="79"/>
      <c r="G30" s="79"/>
      <c r="H30" s="81" t="s">
        <v>225</v>
      </c>
      <c r="I30" s="203">
        <v>3</v>
      </c>
      <c r="J30" s="180">
        <v>7</v>
      </c>
      <c r="K30" s="181">
        <f t="shared" si="0"/>
        <v>21</v>
      </c>
    </row>
    <row r="31" spans="2:12" x14ac:dyDescent="0.3">
      <c r="B31" s="78"/>
      <c r="C31" s="79"/>
      <c r="D31" s="79"/>
      <c r="E31" s="79"/>
      <c r="F31" s="79"/>
      <c r="G31" s="79"/>
      <c r="H31" s="81" t="s">
        <v>226</v>
      </c>
      <c r="I31" s="203">
        <v>1</v>
      </c>
      <c r="J31" s="180">
        <v>7</v>
      </c>
      <c r="K31" s="181">
        <f>I31*J31</f>
        <v>7</v>
      </c>
    </row>
    <row r="32" spans="2:12" x14ac:dyDescent="0.3">
      <c r="B32" s="78"/>
      <c r="C32" s="79"/>
      <c r="D32" s="79"/>
      <c r="E32" s="79"/>
      <c r="F32" s="79"/>
      <c r="G32" s="79"/>
      <c r="H32" s="81" t="s">
        <v>227</v>
      </c>
      <c r="I32" s="203">
        <v>2</v>
      </c>
      <c r="J32" s="206">
        <v>1</v>
      </c>
      <c r="K32" s="181">
        <f t="shared" si="0"/>
        <v>2</v>
      </c>
    </row>
    <row r="33" spans="2:12" x14ac:dyDescent="0.3">
      <c r="B33" s="78"/>
      <c r="C33" s="79"/>
      <c r="D33" s="79"/>
      <c r="E33" s="79"/>
      <c r="F33" s="79"/>
      <c r="G33" s="79"/>
      <c r="H33" s="81" t="s">
        <v>228</v>
      </c>
      <c r="I33" s="203">
        <v>1</v>
      </c>
      <c r="J33" s="207">
        <v>3</v>
      </c>
      <c r="K33" s="181">
        <f t="shared" si="0"/>
        <v>3</v>
      </c>
    </row>
    <row r="34" spans="2:12" x14ac:dyDescent="0.3">
      <c r="B34" s="78"/>
      <c r="C34" s="79"/>
      <c r="D34" s="79"/>
      <c r="E34" s="79"/>
      <c r="F34" s="79"/>
      <c r="G34" s="79"/>
      <c r="H34" s="81" t="s">
        <v>229</v>
      </c>
      <c r="I34" s="203">
        <v>1</v>
      </c>
      <c r="J34" s="207">
        <v>1</v>
      </c>
      <c r="K34" s="181">
        <f t="shared" si="0"/>
        <v>1</v>
      </c>
    </row>
    <row r="35" spans="2:12" x14ac:dyDescent="0.3">
      <c r="B35" s="78"/>
      <c r="C35" s="79"/>
      <c r="D35" s="79"/>
      <c r="E35" s="79"/>
      <c r="F35" s="79"/>
      <c r="G35" s="79"/>
      <c r="H35" s="81" t="s">
        <v>230</v>
      </c>
      <c r="I35" s="203">
        <v>2</v>
      </c>
      <c r="J35" s="207">
        <v>7</v>
      </c>
      <c r="K35" s="181">
        <f t="shared" si="0"/>
        <v>14</v>
      </c>
    </row>
    <row r="36" spans="2:12" x14ac:dyDescent="0.3">
      <c r="B36" s="78"/>
      <c r="C36" s="79"/>
      <c r="D36" s="79"/>
      <c r="E36" s="79"/>
      <c r="F36" s="79"/>
      <c r="G36" s="79"/>
      <c r="H36" s="81" t="s">
        <v>231</v>
      </c>
      <c r="I36" s="203">
        <v>1</v>
      </c>
      <c r="J36" s="207">
        <v>3</v>
      </c>
      <c r="K36" s="181">
        <f t="shared" si="0"/>
        <v>3</v>
      </c>
    </row>
    <row r="37" spans="2:12" ht="14.5" thickBot="1" x14ac:dyDescent="0.35">
      <c r="B37" s="183"/>
      <c r="C37" s="184"/>
      <c r="D37" s="184"/>
      <c r="E37" s="184"/>
      <c r="F37" s="184"/>
      <c r="G37" s="184"/>
      <c r="H37" s="185" t="s">
        <v>35</v>
      </c>
      <c r="I37" s="205">
        <v>0</v>
      </c>
      <c r="J37" s="208">
        <v>0</v>
      </c>
      <c r="K37" s="186">
        <f t="shared" si="0"/>
        <v>0</v>
      </c>
    </row>
    <row r="38" spans="2:12" x14ac:dyDescent="0.3">
      <c r="B38" s="78"/>
      <c r="C38" s="79"/>
      <c r="D38" s="79"/>
      <c r="E38" s="79"/>
      <c r="F38" s="79"/>
      <c r="G38" s="79"/>
      <c r="H38" s="79"/>
      <c r="I38" s="79"/>
      <c r="J38" s="79"/>
      <c r="K38" s="182"/>
    </row>
    <row r="39" spans="2:12" ht="18.5" thickBot="1" x14ac:dyDescent="0.35">
      <c r="B39" s="168"/>
      <c r="C39" s="98"/>
      <c r="D39" s="98"/>
      <c r="E39" s="98"/>
      <c r="F39" s="98"/>
      <c r="G39" s="98"/>
      <c r="H39" s="98"/>
      <c r="I39" s="98"/>
      <c r="J39" s="187" t="s">
        <v>232</v>
      </c>
      <c r="K39" s="188">
        <f>SUM(K29:K37,K23)</f>
        <v>137.5</v>
      </c>
    </row>
    <row r="40" spans="2:12" ht="24.75" customHeight="1" thickTop="1" x14ac:dyDescent="0.35">
      <c r="K40" s="319" t="s">
        <v>233</v>
      </c>
    </row>
    <row r="41" spans="2:12" ht="14.5" x14ac:dyDescent="0.35">
      <c r="L41" s="15"/>
    </row>
    <row r="43" spans="2:12" ht="100.5" customHeight="1" x14ac:dyDescent="0.3">
      <c r="B43" s="363" t="s">
        <v>234</v>
      </c>
      <c r="C43" s="375"/>
      <c r="D43" s="375"/>
      <c r="E43" s="375"/>
      <c r="F43" s="375"/>
      <c r="G43" s="375"/>
      <c r="H43" s="364"/>
    </row>
    <row r="45" spans="2:12" x14ac:dyDescent="0.3">
      <c r="B45" s="324" t="s">
        <v>57</v>
      </c>
      <c r="C45" s="211"/>
    </row>
    <row r="46" spans="2:12" x14ac:dyDescent="0.3">
      <c r="B46" s="213" t="s">
        <v>58</v>
      </c>
      <c r="C46" s="213"/>
    </row>
    <row r="47" spans="2:12" ht="123" customHeight="1" x14ac:dyDescent="0.3">
      <c r="B47" s="359" t="s">
        <v>235</v>
      </c>
      <c r="C47" s="359"/>
      <c r="D47" s="359"/>
      <c r="E47" s="359"/>
      <c r="F47" s="359"/>
      <c r="G47" s="359"/>
      <c r="H47" s="359"/>
    </row>
  </sheetData>
  <sheetProtection formatCells="0"/>
  <mergeCells count="2">
    <mergeCell ref="B47:H47"/>
    <mergeCell ref="B43:H43"/>
  </mergeCells>
  <phoneticPr fontId="46" type="noConversion"/>
  <conditionalFormatting sqref="K39">
    <cfRule type="expression" dxfId="0" priority="1">
      <formula>$K$39&gt;168</formula>
    </cfRule>
  </conditionalFormatting>
  <dataValidations count="1">
    <dataValidation type="list" allowBlank="1" showInputMessage="1" showErrorMessage="1" sqref="I5" xr:uid="{00000000-0002-0000-0500-000000000000}">
      <formula1>$H$4:$I$4</formula1>
    </dataValidation>
  </dataValidations>
  <pageMargins left="0.7" right="0.7" top="0.75" bottom="0.75" header="0.3" footer="0.3"/>
  <pageSetup paperSize="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1423E054615F4489C951B22CD60F19" ma:contentTypeVersion="12" ma:contentTypeDescription="Create a new document." ma:contentTypeScope="" ma:versionID="4e9b96bf9f9e8d323895c248e9432e44">
  <xsd:schema xmlns:xsd="http://www.w3.org/2001/XMLSchema" xmlns:xs="http://www.w3.org/2001/XMLSchema" xmlns:p="http://schemas.microsoft.com/office/2006/metadata/properties" xmlns:ns2="0b804608-9def-473e-a37c-0db10255761c" xmlns:ns3="fbe27fae-3e0e-4418-8fa1-6757c89a3a4e" targetNamespace="http://schemas.microsoft.com/office/2006/metadata/properties" ma:root="true" ma:fieldsID="51159ec0629d06d124f1869032f2c002" ns2:_="" ns3:_="">
    <xsd:import namespace="0b804608-9def-473e-a37c-0db10255761c"/>
    <xsd:import namespace="fbe27fae-3e0e-4418-8fa1-6757c89a3a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04608-9def-473e-a37c-0db1025576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e27fae-3e0e-4418-8fa1-6757c89a3a4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A1023D-7636-4249-85A7-CE49EDF26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04608-9def-473e-a37c-0db10255761c"/>
    <ds:schemaRef ds:uri="fbe27fae-3e0e-4418-8fa1-6757c89a3a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B0FD1B-DFB8-4E24-B6F3-C4F9930BC487}">
  <ds:schemaRefs>
    <ds:schemaRef ds:uri="0b804608-9def-473e-a37c-0db1025576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be27fae-3e0e-4418-8fa1-6757c89a3a4e"/>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B4C10B0-7473-40E8-96AB-CF74B3D24C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vt:lpstr>
      <vt:lpstr>Goals - Solo Agent</vt:lpstr>
      <vt:lpstr>Goals - Teams</vt:lpstr>
      <vt:lpstr>Years 3 &amp; 5</vt:lpstr>
      <vt:lpstr>Monthly Breakdown</vt:lpstr>
      <vt:lpstr>168 Hours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Ellington, Bryon</dc:creator>
  <cp:keywords/>
  <dc:description/>
  <cp:lastModifiedBy>Spain, Mickey</cp:lastModifiedBy>
  <cp:revision/>
  <dcterms:created xsi:type="dcterms:W3CDTF">2018-05-10T17:21:20Z</dcterms:created>
  <dcterms:modified xsi:type="dcterms:W3CDTF">2020-01-06T14:48:28Z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0x010100C71423E054615F4489C951B22CD60F19</vt:lpwstr>
  </property>
</Properties>
</file>